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Ddrive\Userdata\Prod AC-DC\_Drivers\Half-Bridge\NCV51512~513\Collaterals\"/>
    </mc:Choice>
  </mc:AlternateContent>
  <xr:revisionPtr revIDLastSave="0" documentId="13_ncr:1_{16F6F132-A768-406E-8679-6807D6FFD151}" xr6:coauthVersionLast="45" xr6:coauthVersionMax="45" xr10:uidLastSave="{00000000-0000-0000-0000-000000000000}"/>
  <workbookProtection workbookPassword="F18D" lockStructure="1"/>
  <bookViews>
    <workbookView xWindow="28680" yWindow="-120" windowWidth="29040" windowHeight="15840" tabRatio="820" activeTab="1" xr2:uid="{00000000-000D-0000-FFFF-FFFF00000000}"/>
  </bookViews>
  <sheets>
    <sheet name="Important Note" sheetId="14" r:id="rId1"/>
    <sheet name="NCV51513" sheetId="7" r:id="rId2"/>
  </sheets>
  <definedNames>
    <definedName name="Cbo" localSheetId="0">#REF!</definedName>
    <definedName name="Cbo" localSheetId="1">#REF!</definedName>
    <definedName name="Cbo">#REF!</definedName>
    <definedName name="Cbo_calc" localSheetId="0">#REF!</definedName>
    <definedName name="Cbo_calc" localSheetId="1">#REF!</definedName>
    <definedName name="Cbo_calc">#REF!</definedName>
    <definedName name="Cbulk" localSheetId="0">#REF!</definedName>
    <definedName name="Cbulk" localSheetId="1">#REF!</definedName>
    <definedName name="Cbulk">#REF!</definedName>
    <definedName name="EFF" localSheetId="0">#REF!</definedName>
    <definedName name="EFF" localSheetId="1">#REF!</definedName>
    <definedName name="EFF">#REF!</definedName>
    <definedName name="Fac" localSheetId="0">#REF!</definedName>
    <definedName name="Fac" localSheetId="1">#REF!</definedName>
    <definedName name="Fac">#REF!</definedName>
    <definedName name="Fbo" localSheetId="0">#REF!</definedName>
    <definedName name="Fbo" localSheetId="1">#REF!</definedName>
    <definedName name="Fbo">#REF!</definedName>
    <definedName name="Fc" localSheetId="0">#REF!</definedName>
    <definedName name="Fc" localSheetId="1">#REF!</definedName>
    <definedName name="Fc">#REF!</definedName>
    <definedName name="fp" localSheetId="0">#REF!</definedName>
    <definedName name="fp" localSheetId="1">#REF!</definedName>
    <definedName name="fp">#REF!</definedName>
    <definedName name="fp0" localSheetId="0">#REF!</definedName>
    <definedName name="fp0" localSheetId="1">#REF!</definedName>
    <definedName name="fp0">#REF!</definedName>
    <definedName name="fz" localSheetId="0">#REF!</definedName>
    <definedName name="fz" localSheetId="1">#REF!</definedName>
    <definedName name="fz">#REF!</definedName>
    <definedName name="G0" localSheetId="0">#REF!</definedName>
    <definedName name="G0" localSheetId="1">#REF!</definedName>
    <definedName name="G0">#REF!</definedName>
    <definedName name="IBO" localSheetId="0">#REF!</definedName>
    <definedName name="IBO" localSheetId="1">#REF!</definedName>
    <definedName name="IBO">#REF!</definedName>
    <definedName name="ILmax" localSheetId="0">#REF!</definedName>
    <definedName name="ILmax" localSheetId="1">#REF!</definedName>
    <definedName name="ILmax">#REF!</definedName>
    <definedName name="Kbo" localSheetId="0">#REF!</definedName>
    <definedName name="Kbo" localSheetId="1">#REF!</definedName>
    <definedName name="Kbo">#REF!</definedName>
    <definedName name="L" localSheetId="0">#REF!</definedName>
    <definedName name="L" localSheetId="1">#REF!</definedName>
    <definedName name="L">#REF!</definedName>
    <definedName name="N" localSheetId="0">#REF!</definedName>
    <definedName name="N" localSheetId="1">#REF!</definedName>
    <definedName name="N">#REF!</definedName>
    <definedName name="Pout" localSheetId="0">#REF!</definedName>
    <definedName name="Pout" localSheetId="1">#REF!</definedName>
    <definedName name="Pout">#REF!</definedName>
    <definedName name="RdsON" localSheetId="0">#REF!</definedName>
    <definedName name="RdsON" localSheetId="1">#REF!</definedName>
    <definedName name="RdsON">#REF!</definedName>
    <definedName name="rrr" localSheetId="0">#REF!</definedName>
    <definedName name="rrr" localSheetId="1">#REF!</definedName>
    <definedName name="rrr">#REF!</definedName>
    <definedName name="Rt" localSheetId="0">#REF!</definedName>
    <definedName name="Rt" localSheetId="1">#REF!</definedName>
    <definedName name="Rt">#REF!</definedName>
    <definedName name="VacBO" localSheetId="0">#REF!</definedName>
    <definedName name="VacBO" localSheetId="1">#REF!</definedName>
    <definedName name="VacBO">#REF!</definedName>
    <definedName name="VacBOH" localSheetId="0">#REF!</definedName>
    <definedName name="VacBOH" localSheetId="1">#REF!</definedName>
    <definedName name="VacBOH">#REF!</definedName>
    <definedName name="VacBOL" localSheetId="0">#REF!</definedName>
    <definedName name="VacBOL" localSheetId="1">#REF!</definedName>
    <definedName name="VacBOL">#REF!</definedName>
    <definedName name="VacHL" localSheetId="0">#REF!</definedName>
    <definedName name="VacHL" localSheetId="1">#REF!</definedName>
    <definedName name="VacHL">#REF!</definedName>
    <definedName name="VacLL" localSheetId="0">#REF!</definedName>
    <definedName name="VacLL" localSheetId="1">#REF!</definedName>
    <definedName name="VacLL">#REF!</definedName>
    <definedName name="VoutNOM" localSheetId="0">#REF!</definedName>
    <definedName name="VoutNOM" localSheetId="1">#REF!</definedName>
    <definedName name="VoutN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7" l="1"/>
  <c r="F43" i="7"/>
  <c r="G19" i="7"/>
  <c r="G29" i="7" s="1"/>
  <c r="F18" i="7"/>
  <c r="F17" i="7"/>
  <c r="G28" i="7" l="1"/>
  <c r="F40" i="7"/>
  <c r="F19" i="7" l="1"/>
  <c r="F27" i="7" l="1"/>
  <c r="F29" i="7"/>
  <c r="F28" i="7"/>
  <c r="F26" i="7"/>
  <c r="F25" i="7"/>
  <c r="F34" i="7" l="1"/>
  <c r="F41" i="7" s="1"/>
  <c r="I26" i="7" l="1"/>
  <c r="F37" i="7"/>
  <c r="I25" i="7"/>
  <c r="F44" i="7"/>
  <c r="I27" i="7"/>
  <c r="I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Yoo</author>
  </authors>
  <commentList>
    <comment ref="F15" authorId="0" shapeId="0" xr:uid="{00000000-0006-0000-0100-000001000000}">
      <text>
        <r>
          <rPr>
            <b/>
            <sz val="9"/>
            <color indexed="81"/>
            <rFont val="Tahoma"/>
            <family val="2"/>
          </rPr>
          <t>typical value</t>
        </r>
        <r>
          <rPr>
            <sz val="9"/>
            <color indexed="81"/>
            <rFont val="Tahoma"/>
            <family val="2"/>
          </rPr>
          <t xml:space="preserve">
</t>
        </r>
      </text>
    </comment>
    <comment ref="G15" authorId="0" shapeId="0" xr:uid="{00000000-0006-0000-0100-000002000000}">
      <text>
        <r>
          <rPr>
            <b/>
            <sz val="9"/>
            <color indexed="81"/>
            <rFont val="Tahoma"/>
            <family val="2"/>
          </rPr>
          <t>typical value</t>
        </r>
        <r>
          <rPr>
            <sz val="9"/>
            <color indexed="81"/>
            <rFont val="Tahoma"/>
            <family val="2"/>
          </rPr>
          <t xml:space="preserve">
</t>
        </r>
      </text>
    </comment>
    <comment ref="F16" authorId="0" shapeId="0" xr:uid="{00000000-0006-0000-0100-000003000000}">
      <text>
        <r>
          <rPr>
            <b/>
            <sz val="9"/>
            <color indexed="81"/>
            <rFont val="Tahoma"/>
            <family val="2"/>
          </rPr>
          <t>max value</t>
        </r>
        <r>
          <rPr>
            <sz val="9"/>
            <color indexed="81"/>
            <rFont val="Tahoma"/>
            <family val="2"/>
          </rPr>
          <t xml:space="preserve">
</t>
        </r>
      </text>
    </comment>
  </commentList>
</comments>
</file>

<file path=xl/sharedStrings.xml><?xml version="1.0" encoding="utf-8"?>
<sst xmlns="http://schemas.openxmlformats.org/spreadsheetml/2006/main" count="129" uniqueCount="100">
  <si>
    <t>V</t>
    <phoneticPr fontId="1" type="noConversion"/>
  </si>
  <si>
    <t>uA</t>
    <phoneticPr fontId="1" type="noConversion"/>
  </si>
  <si>
    <t>Qp</t>
    <phoneticPr fontId="1" type="noConversion"/>
  </si>
  <si>
    <t>nC</t>
    <phoneticPr fontId="1" type="noConversion"/>
  </si>
  <si>
    <t>mA</t>
    <phoneticPr fontId="1" type="noConversion"/>
  </si>
  <si>
    <t>Pg</t>
    <phoneticPr fontId="1" type="noConversion"/>
  </si>
  <si>
    <t>Ptotal</t>
    <phoneticPr fontId="1" type="noConversion"/>
  </si>
  <si>
    <t>Rthja</t>
    <phoneticPr fontId="1" type="noConversion"/>
  </si>
  <si>
    <t>℃/W</t>
    <phoneticPr fontId="1" type="noConversion"/>
  </si>
  <si>
    <t>Ta</t>
    <phoneticPr fontId="1" type="noConversion"/>
  </si>
  <si>
    <t>℃</t>
    <phoneticPr fontId="1" type="noConversion"/>
  </si>
  <si>
    <t>`</t>
    <phoneticPr fontId="1" type="noConversion"/>
  </si>
  <si>
    <t>Power dissipation</t>
    <phoneticPr fontId="1" type="noConversion"/>
  </si>
  <si>
    <t>Fsw</t>
  </si>
  <si>
    <t>Leakage current HV pin</t>
  </si>
  <si>
    <t>Symbol</t>
  </si>
  <si>
    <t>Supply voltage</t>
  </si>
  <si>
    <t xml:space="preserve">Forward voltage drop of Boostrap diode </t>
  </si>
  <si>
    <t>Switching frequency</t>
  </si>
  <si>
    <t>Internal charge of level shift switch</t>
  </si>
  <si>
    <t>Description</t>
  </si>
  <si>
    <t>Value</t>
  </si>
  <si>
    <t>Unit</t>
  </si>
  <si>
    <t>Comment</t>
  </si>
  <si>
    <t>PLK</t>
  </si>
  <si>
    <t>PLS</t>
  </si>
  <si>
    <t>Level shift loss</t>
  </si>
  <si>
    <t>Leakage loss</t>
  </si>
  <si>
    <t>Pd</t>
  </si>
  <si>
    <t>Operating current loss</t>
  </si>
  <si>
    <t>Total power loss</t>
  </si>
  <si>
    <t>Ambient temperature</t>
  </si>
  <si>
    <t>Estimated junction temperature</t>
  </si>
  <si>
    <t>% of total power loss</t>
  </si>
  <si>
    <t>Top case temperature</t>
  </si>
  <si>
    <t>Junction to ambient thermal resistance</t>
  </si>
  <si>
    <t>Inputs</t>
  </si>
  <si>
    <t>Calculated Cells</t>
  </si>
  <si>
    <t>Driver characteristics</t>
  </si>
  <si>
    <t>kHz</t>
  </si>
  <si>
    <t>Gate driving loss</t>
  </si>
  <si>
    <t>Static</t>
  </si>
  <si>
    <t>Dynamic</t>
  </si>
  <si>
    <t>Low Side Operating current</t>
  </si>
  <si>
    <t>High Side Operating current</t>
  </si>
  <si>
    <t>High Side</t>
  </si>
  <si>
    <t>Low Side</t>
  </si>
  <si>
    <r>
      <t>ψ</t>
    </r>
    <r>
      <rPr>
        <vertAlign val="subscript"/>
        <sz val="12"/>
        <color theme="1"/>
        <rFont val="Calibri"/>
        <family val="2"/>
        <scheme val="minor"/>
      </rPr>
      <t>JT</t>
    </r>
  </si>
  <si>
    <r>
      <t>T</t>
    </r>
    <r>
      <rPr>
        <vertAlign val="subscript"/>
        <sz val="12"/>
        <color theme="1"/>
        <rFont val="Calibri"/>
        <family val="2"/>
        <scheme val="minor"/>
      </rPr>
      <t>J</t>
    </r>
  </si>
  <si>
    <t>Gate drivers used to switch MOSFETs and IGBTs at high frequencies can dissipate significant amount of power depending on the operating conditions. It is important to determine the driver power dissipation and the resulting junction temperature in the application to ensure that the part is operating within acceptable temperature limits.</t>
  </si>
  <si>
    <t>mW</t>
  </si>
  <si>
    <t>nC</t>
  </si>
  <si>
    <t>Qg of HS external FET</t>
  </si>
  <si>
    <t>Qg of LS external FET</t>
  </si>
  <si>
    <t xml:space="preserve">Application
</t>
  </si>
  <si>
    <t>IO</t>
  </si>
  <si>
    <t>Peak source/sink current</t>
  </si>
  <si>
    <t>Analysis of Power Dissipation &amp; Thermal Considerations in HV Gate drivers</t>
  </si>
  <si>
    <t>Rgon/Rgoff</t>
  </si>
  <si>
    <t>RON/ROFF</t>
  </si>
  <si>
    <t>Qg</t>
  </si>
  <si>
    <r>
      <t>Junction Temp based on ψ</t>
    </r>
    <r>
      <rPr>
        <b/>
        <vertAlign val="subscript"/>
        <sz val="12"/>
        <color theme="1"/>
        <rFont val="Calibri"/>
        <family val="2"/>
        <scheme val="minor"/>
      </rPr>
      <t>JT</t>
    </r>
  </si>
  <si>
    <r>
      <t>Junction Temp based on R</t>
    </r>
    <r>
      <rPr>
        <b/>
        <sz val="12"/>
        <color theme="1"/>
        <rFont val="Calibri"/>
        <family val="2"/>
      </rPr>
      <t>θ</t>
    </r>
    <r>
      <rPr>
        <b/>
        <vertAlign val="subscript"/>
        <sz val="12"/>
        <color theme="1"/>
        <rFont val="Calibri"/>
        <family val="2"/>
        <scheme val="minor"/>
      </rPr>
      <t>JA</t>
    </r>
  </si>
  <si>
    <t>Junction to top case thermal characteristic</t>
  </si>
  <si>
    <t>High Side Power Switch Total gate charge (QgH)</t>
  </si>
  <si>
    <t xml:space="preserve"> LS External Gate resistor (RgonL and RgoffL )</t>
  </si>
  <si>
    <t xml:space="preserve"> HS External Gate resistor (RgonH and RgoffH )</t>
  </si>
  <si>
    <t>Supply voltage (Rail Voltage)</t>
  </si>
  <si>
    <t>VR</t>
  </si>
  <si>
    <t>ICCO</t>
  </si>
  <si>
    <t>IBO</t>
  </si>
  <si>
    <t>VCC</t>
  </si>
  <si>
    <t>IHBQ (ILK)</t>
  </si>
  <si>
    <t>Vf_DBOOT</t>
  </si>
  <si>
    <t>A</t>
  </si>
  <si>
    <t>Low Side Power Switch Total gate charge  (QgL)</t>
  </si>
  <si>
    <t>Refer to datasheet</t>
  </si>
  <si>
    <r>
      <t>Internal pull up and down resistance (R</t>
    </r>
    <r>
      <rPr>
        <vertAlign val="subscript"/>
        <sz val="12"/>
        <color theme="1"/>
        <rFont val="Calibri"/>
        <family val="2"/>
        <scheme val="minor"/>
      </rPr>
      <t>ON</t>
    </r>
    <r>
      <rPr>
        <sz val="12"/>
        <color theme="1"/>
        <rFont val="Calibri"/>
        <family val="2"/>
        <scheme val="minor"/>
      </rPr>
      <t>, R</t>
    </r>
    <r>
      <rPr>
        <vertAlign val="subscript"/>
        <sz val="12"/>
        <color theme="1"/>
        <rFont val="Calibri"/>
        <family val="2"/>
        <scheme val="minor"/>
      </rPr>
      <t>OFF</t>
    </r>
    <r>
      <rPr>
        <sz val="12"/>
        <color theme="1"/>
        <rFont val="Calibri"/>
        <family val="2"/>
        <scheme val="minor"/>
      </rPr>
      <t>)</t>
    </r>
  </si>
  <si>
    <r>
      <t xml:space="preserve"> R</t>
    </r>
    <r>
      <rPr>
        <vertAlign val="subscript"/>
        <sz val="12"/>
        <color theme="1"/>
        <rFont val="Calibri"/>
        <family val="2"/>
        <scheme val="minor"/>
      </rPr>
      <t>ON</t>
    </r>
    <r>
      <rPr>
        <sz val="12"/>
        <color theme="1"/>
        <rFont val="Calibri"/>
        <family val="2"/>
        <scheme val="minor"/>
      </rPr>
      <t xml:space="preserve"> /  R</t>
    </r>
    <r>
      <rPr>
        <vertAlign val="subscript"/>
        <sz val="12"/>
        <color theme="1"/>
        <rFont val="Calibri"/>
        <family val="2"/>
        <scheme val="minor"/>
      </rPr>
      <t>OFF</t>
    </r>
  </si>
  <si>
    <t>Fixed value</t>
  </si>
  <si>
    <t>Level shifter</t>
  </si>
  <si>
    <t>This Excel spreadsheet helps estimating power losses. The calculations are based on the equations and process detailed in the application note AND90004/D. For more information, please refer to:</t>
    <phoneticPr fontId="24" type="noConversion"/>
  </si>
  <si>
    <t>Version 2.0</t>
    <phoneticPr fontId="24" type="noConversion"/>
  </si>
  <si>
    <t>NCV51513 Calculator</t>
  </si>
  <si>
    <t>Please note that this spreadsheet is a general tool being provided to assist designers in using the NCV51513. The output of this tool is to be used as a guide line and does not provide any measure of the success of a particular system design. For any question/comments regarding the use of this spreadsheet, please contact us at: www.onsemi.com</t>
  </si>
  <si>
    <t>DFNW10 3x3</t>
  </si>
  <si>
    <t>Calculated ICCO (No load)</t>
  </si>
  <si>
    <t>Calculated IBO (No load)</t>
  </si>
  <si>
    <t>Source/Sink</t>
  </si>
  <si>
    <t>External resistor loss HS</t>
  </si>
  <si>
    <t>External resistor loss LS</t>
  </si>
  <si>
    <t>PrextHS</t>
  </si>
  <si>
    <t>PrextLS</t>
  </si>
  <si>
    <t>HS Rgon &amp; HS Rgoff</t>
  </si>
  <si>
    <t>LS Rgon &amp; LS Rgoff</t>
  </si>
  <si>
    <t>Ω</t>
  </si>
  <si>
    <t>Duty</t>
  </si>
  <si>
    <t>Duty cycle</t>
  </si>
  <si>
    <t>%</t>
  </si>
  <si>
    <t>NCV51513 - 130V H/L Side Driver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</si>
</sst>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yy;@"/>
    <numFmt numFmtId="166" formatCode="0.0_ "/>
  </numFmts>
  <fonts count="26">
    <font>
      <sz val="11"/>
      <color theme="1"/>
      <name val="Calibri"/>
      <family val="3"/>
      <charset val="129"/>
      <scheme val="minor"/>
    </font>
    <font>
      <sz val="8"/>
      <name val="맑은 고딕"/>
      <family val="3"/>
      <charset val="129"/>
    </font>
    <font>
      <sz val="11"/>
      <color theme="1"/>
      <name val="Calibri"/>
      <family val="3"/>
      <charset val="129"/>
      <scheme val="minor"/>
    </font>
    <font>
      <sz val="12"/>
      <color theme="1"/>
      <name val="Calibri"/>
      <family val="2"/>
      <scheme val="minor"/>
    </font>
    <font>
      <b/>
      <sz val="12"/>
      <color theme="1"/>
      <name val="Calibri"/>
      <family val="2"/>
      <scheme val="minor"/>
    </font>
    <font>
      <vertAlign val="subscript"/>
      <sz val="12"/>
      <color theme="1"/>
      <name val="Calibri"/>
      <family val="2"/>
      <scheme val="minor"/>
    </font>
    <font>
      <b/>
      <sz val="12"/>
      <color theme="0"/>
      <name val="Calibri"/>
      <family val="2"/>
      <scheme val="minor"/>
    </font>
    <font>
      <sz val="10"/>
      <name val="Arial"/>
      <family val="2"/>
    </font>
    <font>
      <b/>
      <sz val="36"/>
      <color theme="1"/>
      <name val="Calibri"/>
      <family val="2"/>
      <scheme val="minor"/>
    </font>
    <font>
      <b/>
      <sz val="11"/>
      <color theme="1"/>
      <name val="Calibri"/>
      <family val="2"/>
      <scheme val="minor"/>
    </font>
    <font>
      <u/>
      <sz val="11"/>
      <color theme="10"/>
      <name val="Calibri"/>
      <family val="3"/>
      <charset val="129"/>
      <scheme val="minor"/>
    </font>
    <font>
      <b/>
      <sz val="18"/>
      <color rgb="FFFF0000"/>
      <name val="Calibri"/>
      <family val="2"/>
      <scheme val="minor"/>
    </font>
    <font>
      <sz val="18"/>
      <color theme="1"/>
      <name val="Calibri"/>
      <family val="2"/>
      <scheme val="minor"/>
    </font>
    <font>
      <sz val="18"/>
      <color theme="1"/>
      <name val="Calibri"/>
      <family val="2"/>
    </font>
    <font>
      <b/>
      <sz val="18"/>
      <color theme="1"/>
      <name val="Calibri"/>
      <family val="2"/>
    </font>
    <font>
      <b/>
      <u/>
      <sz val="14"/>
      <color theme="10"/>
      <name val="Calibri"/>
      <family val="2"/>
      <scheme val="minor"/>
    </font>
    <font>
      <b/>
      <sz val="14"/>
      <color theme="1"/>
      <name val="Calibri"/>
      <family val="2"/>
      <scheme val="minor"/>
    </font>
    <font>
      <b/>
      <sz val="18"/>
      <color theme="1"/>
      <name val="Calibri"/>
      <family val="2"/>
      <scheme val="minor"/>
    </font>
    <font>
      <sz val="12"/>
      <name val="Calibri"/>
      <family val="2"/>
      <scheme val="minor"/>
    </font>
    <font>
      <b/>
      <sz val="12"/>
      <color theme="1"/>
      <name val="Calibri"/>
      <family val="2"/>
    </font>
    <font>
      <b/>
      <vertAlign val="subscript"/>
      <sz val="12"/>
      <color theme="1"/>
      <name val="Calibri"/>
      <family val="2"/>
      <scheme val="minor"/>
    </font>
    <font>
      <b/>
      <u/>
      <sz val="16"/>
      <color theme="10"/>
      <name val="Calibri"/>
      <family val="2"/>
      <scheme val="minor"/>
    </font>
    <font>
      <b/>
      <sz val="9"/>
      <color indexed="81"/>
      <name val="Tahoma"/>
      <family val="2"/>
    </font>
    <font>
      <sz val="9"/>
      <color indexed="81"/>
      <name val="Tahoma"/>
      <family val="2"/>
    </font>
    <font>
      <sz val="8"/>
      <name val="Calibri"/>
      <family val="3"/>
      <charset val="129"/>
      <scheme val="minor"/>
    </font>
    <font>
      <sz val="12"/>
      <color theme="1"/>
      <name val="Calibri"/>
      <family val="2"/>
      <charset val="238"/>
    </font>
  </fonts>
  <fills count="1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99FF66"/>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4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9" fontId="2" fillId="0" borderId="0" applyFont="0" applyFill="0" applyBorder="0" applyAlignment="0" applyProtection="0"/>
    <xf numFmtId="0" fontId="7" fillId="0" borderId="0"/>
    <xf numFmtId="0" fontId="10" fillId="0" borderId="0" applyNumberFormat="0" applyFill="0" applyBorder="0" applyAlignment="0" applyProtection="0">
      <alignment vertical="center"/>
    </xf>
  </cellStyleXfs>
  <cellXfs count="181">
    <xf numFmtId="0" fontId="0" fillId="0" borderId="0" xfId="0">
      <alignment vertical="center"/>
    </xf>
    <xf numFmtId="0" fontId="0" fillId="5" borderId="0" xfId="0" applyFill="1">
      <alignment vertical="center"/>
    </xf>
    <xf numFmtId="0" fontId="9" fillId="5" borderId="0" xfId="0" applyFont="1" applyFill="1">
      <alignment vertical="center"/>
    </xf>
    <xf numFmtId="0" fontId="0" fillId="6" borderId="1" xfId="0" applyFill="1" applyBorder="1">
      <alignment vertical="center"/>
    </xf>
    <xf numFmtId="0" fontId="0" fillId="6" borderId="17" xfId="0" applyFill="1" applyBorder="1">
      <alignment vertical="center"/>
    </xf>
    <xf numFmtId="0" fontId="0" fillId="6" borderId="3" xfId="0" applyFill="1" applyBorder="1">
      <alignment vertical="center"/>
    </xf>
    <xf numFmtId="0" fontId="0" fillId="6" borderId="0" xfId="0" applyFill="1" applyBorder="1">
      <alignment vertical="center"/>
    </xf>
    <xf numFmtId="0" fontId="0" fillId="6" borderId="4" xfId="0" applyFill="1" applyBorder="1">
      <alignment vertical="center"/>
    </xf>
    <xf numFmtId="0" fontId="14" fillId="6" borderId="3"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0" fillId="6" borderId="5" xfId="0" applyFill="1" applyBorder="1">
      <alignment vertical="center"/>
    </xf>
    <xf numFmtId="0" fontId="0" fillId="6" borderId="18" xfId="0" applyFill="1" applyBorder="1">
      <alignment vertical="center"/>
    </xf>
    <xf numFmtId="0" fontId="0" fillId="6" borderId="6" xfId="0" applyFill="1" applyBorder="1">
      <alignment vertical="center"/>
    </xf>
    <xf numFmtId="0" fontId="3" fillId="5" borderId="0" xfId="0" applyFont="1" applyFill="1">
      <alignment vertical="center"/>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5" fillId="6" borderId="0" xfId="3" applyFont="1" applyFill="1" applyBorder="1" applyAlignment="1">
      <alignment horizontal="center" vertical="center" wrapText="1"/>
    </xf>
    <xf numFmtId="0" fontId="15" fillId="6" borderId="4" xfId="3" applyFont="1" applyFill="1" applyBorder="1" applyAlignment="1">
      <alignment horizontal="center" vertical="center" wrapText="1"/>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4" fillId="0" borderId="17" xfId="0" applyFont="1" applyBorder="1" applyProtection="1">
      <alignment vertical="center"/>
    </xf>
    <xf numFmtId="0" fontId="3" fillId="0" borderId="17" xfId="0" applyFont="1" applyBorder="1" applyProtection="1">
      <alignment vertical="center"/>
    </xf>
    <xf numFmtId="0" fontId="4" fillId="3" borderId="2" xfId="0" applyFont="1" applyFill="1" applyBorder="1" applyAlignment="1" applyProtection="1">
      <alignment horizontal="center" vertical="center"/>
    </xf>
    <xf numFmtId="0" fontId="3" fillId="0" borderId="0" xfId="0" applyFont="1" applyBorder="1" applyProtection="1">
      <alignment vertical="center"/>
    </xf>
    <xf numFmtId="0" fontId="4" fillId="4" borderId="4" xfId="0" applyFont="1" applyFill="1" applyBorder="1" applyAlignment="1" applyProtection="1">
      <alignment horizontal="center" vertical="center"/>
    </xf>
    <xf numFmtId="0" fontId="3" fillId="0" borderId="3" xfId="0" applyFont="1" applyFill="1" applyBorder="1" applyProtection="1">
      <alignment vertical="center"/>
    </xf>
    <xf numFmtId="0" fontId="3" fillId="0" borderId="0" xfId="0" applyFont="1" applyFill="1" applyBorder="1" applyProtection="1">
      <alignment vertical="center"/>
    </xf>
    <xf numFmtId="0" fontId="4" fillId="0" borderId="19" xfId="0" applyFont="1" applyBorder="1" applyAlignment="1" applyProtection="1">
      <alignment horizontal="center" vertical="center"/>
    </xf>
    <xf numFmtId="0" fontId="4" fillId="0" borderId="16"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26" xfId="0" quotePrefix="1" applyFont="1" applyBorder="1" applyAlignment="1" applyProtection="1">
      <alignment horizontal="center" vertical="center"/>
    </xf>
    <xf numFmtId="0" fontId="3" fillId="0" borderId="35" xfId="0" quotePrefix="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4" xfId="0" applyFont="1" applyBorder="1" applyProtection="1">
      <alignment vertical="center"/>
    </xf>
    <xf numFmtId="0" fontId="3" fillId="0" borderId="3" xfId="0" applyFont="1" applyBorder="1" applyProtection="1">
      <alignment vertical="center"/>
    </xf>
    <xf numFmtId="0" fontId="4" fillId="0" borderId="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2" xfId="0" applyFont="1" applyBorder="1" applyAlignment="1" applyProtection="1">
      <alignment horizontal="center" vertical="center"/>
    </xf>
    <xf numFmtId="9" fontId="3" fillId="0" borderId="2" xfId="1"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3" xfId="0" applyFont="1" applyBorder="1" applyAlignment="1" applyProtection="1">
      <alignment horizontal="center" vertical="center"/>
    </xf>
    <xf numFmtId="9" fontId="3" fillId="0" borderId="4" xfId="1" applyFont="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5"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Protection="1">
      <alignment vertical="center"/>
    </xf>
    <xf numFmtId="0" fontId="3" fillId="0" borderId="18" xfId="0" applyFont="1" applyBorder="1" applyProtection="1">
      <alignment vertical="center"/>
    </xf>
    <xf numFmtId="0" fontId="3" fillId="0" borderId="6" xfId="0" applyFont="1" applyBorder="1" applyProtection="1">
      <alignment vertical="center"/>
    </xf>
    <xf numFmtId="0" fontId="4" fillId="2" borderId="3" xfId="0" applyFont="1" applyFill="1" applyBorder="1" applyAlignment="1" applyProtection="1">
      <alignment horizontal="center" vertical="center"/>
    </xf>
    <xf numFmtId="0" fontId="3" fillId="0" borderId="39"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34" xfId="0" applyFont="1" applyBorder="1" applyAlignment="1" applyProtection="1">
      <alignment horizontal="center" vertical="center" wrapText="1"/>
    </xf>
    <xf numFmtId="0" fontId="3" fillId="0" borderId="4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4" xfId="0" applyFont="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3" fillId="0" borderId="34"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9" borderId="4" xfId="0" applyFont="1" applyFill="1" applyBorder="1" applyAlignment="1" applyProtection="1">
      <alignment horizontal="center" vertical="center"/>
    </xf>
    <xf numFmtId="164" fontId="18" fillId="4" borderId="12" xfId="0" applyNumberFormat="1" applyFont="1" applyFill="1" applyBorder="1" applyAlignment="1" applyProtection="1">
      <alignment horizontal="center" vertical="center"/>
    </xf>
    <xf numFmtId="164" fontId="3" fillId="9" borderId="32" xfId="0" applyNumberFormat="1" applyFont="1" applyFill="1" applyBorder="1" applyAlignment="1" applyProtection="1">
      <alignment horizontal="center" vertical="center"/>
      <protection locked="0"/>
    </xf>
    <xf numFmtId="164" fontId="3" fillId="9" borderId="25" xfId="0" applyNumberFormat="1" applyFont="1" applyFill="1" applyBorder="1" applyAlignment="1" applyProtection="1">
      <alignment horizontal="center" vertical="center"/>
      <protection locked="0"/>
    </xf>
    <xf numFmtId="164" fontId="18" fillId="4" borderId="27"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33" xfId="0" applyFont="1" applyBorder="1" applyAlignment="1" applyProtection="1">
      <alignment horizontal="center" vertical="center"/>
    </xf>
    <xf numFmtId="166" fontId="18" fillId="4" borderId="20" xfId="0" applyNumberFormat="1" applyFont="1" applyFill="1" applyBorder="1" applyAlignment="1" applyProtection="1">
      <alignment horizontal="center" vertical="center"/>
    </xf>
    <xf numFmtId="166" fontId="18" fillId="4" borderId="45" xfId="0" applyNumberFormat="1" applyFont="1" applyFill="1" applyBorder="1" applyAlignment="1" applyProtection="1">
      <alignment horizontal="center" vertical="center"/>
    </xf>
    <xf numFmtId="9" fontId="3" fillId="0" borderId="27" xfId="1" applyFont="1" applyBorder="1" applyAlignment="1" applyProtection="1">
      <alignment horizontal="center" vertical="center"/>
    </xf>
    <xf numFmtId="0" fontId="3" fillId="0" borderId="47" xfId="0" applyFont="1" applyBorder="1" applyAlignment="1" applyProtection="1">
      <alignment horizontal="center" vertical="center"/>
    </xf>
    <xf numFmtId="166" fontId="18" fillId="4" borderId="46" xfId="0" applyNumberFormat="1" applyFont="1" applyFill="1" applyBorder="1" applyAlignment="1" applyProtection="1">
      <alignment horizontal="center" vertical="center"/>
    </xf>
    <xf numFmtId="166" fontId="18" fillId="4" borderId="47" xfId="0" applyNumberFormat="1" applyFont="1" applyFill="1" applyBorder="1" applyAlignment="1" applyProtection="1">
      <alignment horizontal="center" vertical="center"/>
    </xf>
    <xf numFmtId="9" fontId="3" fillId="0" borderId="26" xfId="1" applyFont="1" applyBorder="1" applyAlignment="1" applyProtection="1">
      <alignment horizontal="center" vertical="center"/>
    </xf>
    <xf numFmtId="0" fontId="25" fillId="0" borderId="26" xfId="0" applyFont="1" applyBorder="1" applyAlignment="1" applyProtection="1">
      <alignment horizontal="center" vertical="center"/>
    </xf>
    <xf numFmtId="0" fontId="11" fillId="6" borderId="3"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9" fillId="6" borderId="17" xfId="0" applyFont="1" applyFill="1" applyBorder="1" applyAlignment="1">
      <alignment horizontal="center" vertical="center"/>
    </xf>
    <xf numFmtId="165" fontId="9" fillId="6" borderId="17" xfId="0" applyNumberFormat="1" applyFont="1" applyFill="1" applyBorder="1" applyAlignment="1">
      <alignment horizontal="center" vertical="center"/>
    </xf>
    <xf numFmtId="165" fontId="9" fillId="6" borderId="2" xfId="0" applyNumberFormat="1" applyFont="1" applyFill="1" applyBorder="1" applyAlignment="1">
      <alignment horizontal="center" vertical="center"/>
    </xf>
    <xf numFmtId="0" fontId="8" fillId="7" borderId="3"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 xfId="0" applyFont="1" applyFill="1" applyBorder="1" applyAlignment="1">
      <alignment horizontal="center" vertical="center"/>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21" fillId="6" borderId="3" xfId="3" applyFont="1" applyFill="1" applyBorder="1" applyAlignment="1" applyProtection="1">
      <alignment horizontal="center" vertical="center" wrapText="1"/>
      <protection locked="0"/>
    </xf>
    <xf numFmtId="0" fontId="21" fillId="6" borderId="0" xfId="3" applyFont="1" applyFill="1" applyBorder="1" applyAlignment="1" applyProtection="1">
      <alignment horizontal="center" vertical="center" wrapText="1"/>
      <protection locked="0"/>
    </xf>
    <xf numFmtId="0" fontId="21" fillId="6" borderId="4" xfId="3"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164" fontId="6" fillId="4" borderId="5" xfId="0" applyNumberFormat="1" applyFont="1" applyFill="1" applyBorder="1" applyAlignment="1" applyProtection="1">
      <alignment horizontal="center" vertical="center"/>
    </xf>
    <xf numFmtId="164" fontId="6" fillId="4" borderId="6" xfId="0" applyNumberFormat="1"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166" fontId="4" fillId="4" borderId="15" xfId="0" applyNumberFormat="1" applyFont="1" applyFill="1" applyBorder="1" applyAlignment="1" applyProtection="1">
      <alignment horizontal="center" vertical="center"/>
    </xf>
    <xf numFmtId="166" fontId="4" fillId="4" borderId="16" xfId="0" applyNumberFormat="1" applyFont="1" applyFill="1" applyBorder="1" applyAlignment="1" applyProtection="1">
      <alignment horizontal="center" vertical="center"/>
    </xf>
    <xf numFmtId="166" fontId="3" fillId="4" borderId="10" xfId="0" applyNumberFormat="1" applyFont="1" applyFill="1" applyBorder="1" applyAlignment="1" applyProtection="1">
      <alignment horizontal="center" vertical="center"/>
    </xf>
    <xf numFmtId="166" fontId="3" fillId="4" borderId="11" xfId="0" applyNumberFormat="1" applyFont="1" applyFill="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166" fontId="18" fillId="4" borderId="42" xfId="0" applyNumberFormat="1" applyFont="1" applyFill="1" applyBorder="1" applyAlignment="1" applyProtection="1">
      <alignment horizontal="center" vertical="center"/>
    </xf>
    <xf numFmtId="166" fontId="18" fillId="4" borderId="44"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3" fillId="0" borderId="40"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46"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3" fillId="3" borderId="33"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20" xfId="0" applyFont="1" applyBorder="1" applyAlignment="1" applyProtection="1">
      <alignment horizontal="center" vertical="center"/>
    </xf>
    <xf numFmtId="2" fontId="3" fillId="9" borderId="24" xfId="0" applyNumberFormat="1"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xf>
    <xf numFmtId="0" fontId="17" fillId="8" borderId="17" xfId="0" applyFont="1" applyFill="1" applyBorder="1" applyAlignment="1" applyProtection="1">
      <alignment horizontal="center" vertical="center"/>
    </xf>
    <xf numFmtId="0" fontId="17" fillId="8" borderId="3" xfId="0" applyFont="1" applyFill="1" applyBorder="1" applyAlignment="1" applyProtection="1">
      <alignment horizontal="center" vertical="center"/>
    </xf>
    <xf numFmtId="0" fontId="17" fillId="8" borderId="0" xfId="0"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4" fillId="0" borderId="2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3" borderId="3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166" fontId="3" fillId="4" borderId="32" xfId="0" applyNumberFormat="1" applyFont="1" applyFill="1" applyBorder="1" applyAlignment="1" applyProtection="1">
      <alignment horizontal="center" vertical="center"/>
    </xf>
    <xf numFmtId="166" fontId="3" fillId="4" borderId="9" xfId="0" applyNumberFormat="1" applyFont="1" applyFill="1" applyBorder="1" applyAlignment="1" applyProtection="1">
      <alignment horizontal="center" vertical="center"/>
    </xf>
    <xf numFmtId="0" fontId="3" fillId="9" borderId="37" xfId="0" applyFont="1" applyFill="1" applyBorder="1" applyAlignment="1" applyProtection="1">
      <alignment horizontal="center" vertical="center"/>
      <protection locked="0"/>
    </xf>
    <xf numFmtId="2" fontId="3" fillId="4" borderId="36" xfId="0" applyNumberFormat="1" applyFont="1" applyFill="1" applyBorder="1" applyAlignment="1" applyProtection="1">
      <alignment horizontal="center" vertical="center"/>
    </xf>
    <xf numFmtId="2" fontId="3" fillId="4" borderId="26" xfId="0" applyNumberFormat="1" applyFont="1" applyFill="1" applyBorder="1" applyAlignment="1" applyProtection="1">
      <alignment horizontal="center" vertical="center"/>
    </xf>
    <xf numFmtId="2" fontId="3" fillId="4" borderId="41" xfId="0" applyNumberFormat="1" applyFont="1" applyFill="1" applyBorder="1" applyAlignment="1" applyProtection="1">
      <alignment horizontal="center" vertical="center"/>
    </xf>
    <xf numFmtId="2" fontId="3" fillId="4" borderId="35" xfId="0" applyNumberFormat="1" applyFont="1" applyFill="1" applyBorder="1" applyAlignment="1" applyProtection="1">
      <alignment horizontal="center"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9" defaultPivotStyle="PivotStyleLight16"/>
  <colors>
    <mruColors>
      <color rgb="FF99FF66"/>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Power Losses Breakdown</a:t>
            </a:r>
            <a:endParaRPr lang="ko-K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25-4662-98D6-BBE78316D7D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25-4662-98D6-BBE78316D7D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25-4662-98D6-BBE78316D7D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25-4662-98D6-BBE78316D7DA}"/>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9625-4662-98D6-BBE78316D7DA}"/>
              </c:ext>
            </c:extLst>
          </c:dPt>
          <c:dLbls>
            <c:dLbl>
              <c:idx val="0"/>
              <c:layout>
                <c:manualLayout>
                  <c:x val="-2.5796557325086004E-2"/>
                  <c:y val="0.1160874169331134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625-4662-98D6-BBE78316D7DA}"/>
                </c:ext>
              </c:extLst>
            </c:dLbl>
            <c:dLbl>
              <c:idx val="1"/>
              <c:layout>
                <c:manualLayout>
                  <c:x val="1.5307940680834398E-2"/>
                  <c:y val="0.137671298113556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25-4662-98D6-BBE78316D7DA}"/>
                </c:ext>
              </c:extLst>
            </c:dLbl>
            <c:dLbl>
              <c:idx val="2"/>
              <c:layout>
                <c:manualLayout>
                  <c:x val="-8.1387081319024793E-2"/>
                  <c:y val="-2.28044310123783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625-4662-98D6-BBE78316D7DA}"/>
                </c:ext>
              </c:extLst>
            </c:dLbl>
            <c:dLbl>
              <c:idx val="3"/>
              <c:layout>
                <c:manualLayout>
                  <c:x val="0.12324243035887511"/>
                  <c:y val="-6.259349394919429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625-4662-98D6-BBE78316D7D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'NCV51513'!$E$24:$E$27</c:f>
              <c:strCache>
                <c:ptCount val="4"/>
                <c:pt idx="0">
                  <c:v>Leakage loss</c:v>
                </c:pt>
                <c:pt idx="1">
                  <c:v>Level shift loss</c:v>
                </c:pt>
                <c:pt idx="2">
                  <c:v>Operating current loss</c:v>
                </c:pt>
                <c:pt idx="3">
                  <c:v>Gate driving loss</c:v>
                </c:pt>
              </c:strCache>
            </c:strRef>
          </c:cat>
          <c:val>
            <c:numRef>
              <c:f>'NCV51513'!$F$24:$F$27</c:f>
              <c:numCache>
                <c:formatCode>0.0_ </c:formatCode>
                <c:ptCount val="4"/>
                <c:pt idx="0">
                  <c:v>0.2079</c:v>
                </c:pt>
                <c:pt idx="1">
                  <c:v>1.4850000000000001</c:v>
                </c:pt>
                <c:pt idx="2">
                  <c:v>5.0672556000000011</c:v>
                </c:pt>
                <c:pt idx="3">
                  <c:v>46.8</c:v>
                </c:pt>
              </c:numCache>
            </c:numRef>
          </c:val>
          <c:extLst>
            <c:ext xmlns:c16="http://schemas.microsoft.com/office/drawing/2014/chart" uri="{C3380CC4-5D6E-409C-BE32-E72D297353CC}">
              <c16:uniqueId val="{0000000A-9625-4662-98D6-BBE78316D7D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9881222931289855"/>
          <c:y val="0.32334593161744246"/>
          <c:w val="0.28159556516848067"/>
          <c:h val="0.2867443043112205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119062</xdr:colOff>
      <xdr:row>3</xdr:row>
      <xdr:rowOff>47625</xdr:rowOff>
    </xdr:from>
    <xdr:to>
      <xdr:col>18</xdr:col>
      <xdr:colOff>4655343</xdr:colOff>
      <xdr:row>19</xdr:row>
      <xdr:rowOff>0</xdr:rowOff>
    </xdr:to>
    <xdr:graphicFrame macro="">
      <xdr:nvGraphicFramePr>
        <xdr:cNvPr id="2" name="차트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10</xdr:col>
          <xdr:colOff>381000</xdr:colOff>
          <xdr:row>2</xdr:row>
          <xdr:rowOff>152400</xdr:rowOff>
        </xdr:from>
        <xdr:to>
          <xdr:col>16</xdr:col>
          <xdr:colOff>438150</xdr:colOff>
          <xdr:row>19</xdr:row>
          <xdr:rowOff>28575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emi.com/pub/Collateral/AND90004-D.PDF" TargetMode="External"/><Relationship Id="rId1" Type="http://schemas.openxmlformats.org/officeDocument/2006/relationships/hyperlink" Target="https://www.onsemi.com/support/design-resources?notFound=AND90004-D.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Microsoft_Visio_2003-2010_Drawing1.vsd"/></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T28"/>
  <sheetViews>
    <sheetView zoomScale="70" zoomScaleNormal="70" workbookViewId="0">
      <selection activeCell="B17" sqref="B17:T17"/>
    </sheetView>
  </sheetViews>
  <sheetFormatPr defaultColWidth="9.28515625" defaultRowHeight="15"/>
  <cols>
    <col min="1" max="1" width="2.28515625" style="1" customWidth="1"/>
    <col min="2" max="16384" width="9.28515625" style="1"/>
  </cols>
  <sheetData>
    <row r="1" spans="2:20" ht="15.75" thickBot="1"/>
    <row r="2" spans="2:20">
      <c r="B2" s="3"/>
      <c r="C2" s="4"/>
      <c r="D2" s="4"/>
      <c r="E2" s="4"/>
      <c r="F2" s="4"/>
      <c r="G2" s="4"/>
      <c r="H2" s="4"/>
      <c r="I2" s="4"/>
      <c r="J2" s="4"/>
      <c r="K2" s="4"/>
      <c r="L2" s="4"/>
      <c r="M2" s="4"/>
      <c r="N2" s="4"/>
      <c r="O2" s="4"/>
      <c r="P2" s="4"/>
      <c r="Q2" s="97" t="s">
        <v>82</v>
      </c>
      <c r="R2" s="97"/>
      <c r="S2" s="98">
        <v>44378</v>
      </c>
      <c r="T2" s="99"/>
    </row>
    <row r="3" spans="2:20" ht="79.5" customHeight="1">
      <c r="B3" s="100" t="s">
        <v>83</v>
      </c>
      <c r="C3" s="101"/>
      <c r="D3" s="101"/>
      <c r="E3" s="101"/>
      <c r="F3" s="101"/>
      <c r="G3" s="101"/>
      <c r="H3" s="101"/>
      <c r="I3" s="101"/>
      <c r="J3" s="101"/>
      <c r="K3" s="101"/>
      <c r="L3" s="101"/>
      <c r="M3" s="101"/>
      <c r="N3" s="101"/>
      <c r="O3" s="101"/>
      <c r="P3" s="101"/>
      <c r="Q3" s="101"/>
      <c r="R3" s="101"/>
      <c r="S3" s="101"/>
      <c r="T3" s="102"/>
    </row>
    <row r="4" spans="2:20">
      <c r="B4" s="5"/>
      <c r="C4" s="6"/>
      <c r="D4" s="6"/>
      <c r="E4" s="6"/>
      <c r="F4" s="6"/>
      <c r="G4" s="6"/>
      <c r="H4" s="6"/>
      <c r="I4" s="6"/>
      <c r="J4" s="6"/>
      <c r="K4" s="6"/>
      <c r="L4" s="6"/>
      <c r="M4" s="6"/>
      <c r="N4" s="6"/>
      <c r="O4" s="6"/>
      <c r="P4" s="6"/>
      <c r="Q4" s="6"/>
      <c r="R4" s="6"/>
      <c r="S4" s="6"/>
      <c r="T4" s="7"/>
    </row>
    <row r="5" spans="2:20">
      <c r="B5" s="5"/>
      <c r="C5" s="6"/>
      <c r="D5" s="6"/>
      <c r="E5" s="6"/>
      <c r="F5" s="6"/>
      <c r="G5" s="6"/>
      <c r="H5" s="6"/>
      <c r="I5" s="6"/>
      <c r="J5" s="6"/>
      <c r="K5" s="6"/>
      <c r="L5" s="6"/>
      <c r="M5" s="6"/>
      <c r="N5" s="6"/>
      <c r="O5" s="6"/>
      <c r="P5" s="6"/>
      <c r="Q5" s="6"/>
      <c r="R5" s="6"/>
      <c r="S5" s="6"/>
      <c r="T5" s="7"/>
    </row>
    <row r="6" spans="2:20">
      <c r="B6" s="103" t="s">
        <v>49</v>
      </c>
      <c r="C6" s="104"/>
      <c r="D6" s="104"/>
      <c r="E6" s="104"/>
      <c r="F6" s="104"/>
      <c r="G6" s="104"/>
      <c r="H6" s="104"/>
      <c r="I6" s="104"/>
      <c r="J6" s="104"/>
      <c r="K6" s="104"/>
      <c r="L6" s="104"/>
      <c r="M6" s="104"/>
      <c r="N6" s="104"/>
      <c r="O6" s="104"/>
      <c r="P6" s="104"/>
      <c r="Q6" s="104"/>
      <c r="R6" s="104"/>
      <c r="S6" s="104"/>
      <c r="T6" s="105"/>
    </row>
    <row r="7" spans="2:20">
      <c r="B7" s="103"/>
      <c r="C7" s="104"/>
      <c r="D7" s="104"/>
      <c r="E7" s="104"/>
      <c r="F7" s="104"/>
      <c r="G7" s="104"/>
      <c r="H7" s="104"/>
      <c r="I7" s="104"/>
      <c r="J7" s="104"/>
      <c r="K7" s="104"/>
      <c r="L7" s="104"/>
      <c r="M7" s="104"/>
      <c r="N7" s="104"/>
      <c r="O7" s="104"/>
      <c r="P7" s="104"/>
      <c r="Q7" s="104"/>
      <c r="R7" s="104"/>
      <c r="S7" s="104"/>
      <c r="T7" s="105"/>
    </row>
    <row r="8" spans="2:20">
      <c r="B8" s="103"/>
      <c r="C8" s="104"/>
      <c r="D8" s="104"/>
      <c r="E8" s="104"/>
      <c r="F8" s="104"/>
      <c r="G8" s="104"/>
      <c r="H8" s="104"/>
      <c r="I8" s="104"/>
      <c r="J8" s="104"/>
      <c r="K8" s="104"/>
      <c r="L8" s="104"/>
      <c r="M8" s="104"/>
      <c r="N8" s="104"/>
      <c r="O8" s="104"/>
      <c r="P8" s="104"/>
      <c r="Q8" s="104"/>
      <c r="R8" s="104"/>
      <c r="S8" s="104"/>
      <c r="T8" s="105"/>
    </row>
    <row r="9" spans="2:20">
      <c r="B9" s="103"/>
      <c r="C9" s="104"/>
      <c r="D9" s="104"/>
      <c r="E9" s="104"/>
      <c r="F9" s="104"/>
      <c r="G9" s="104"/>
      <c r="H9" s="104"/>
      <c r="I9" s="104"/>
      <c r="J9" s="104"/>
      <c r="K9" s="104"/>
      <c r="L9" s="104"/>
      <c r="M9" s="104"/>
      <c r="N9" s="104"/>
      <c r="O9" s="104"/>
      <c r="P9" s="104"/>
      <c r="Q9" s="104"/>
      <c r="R9" s="104"/>
      <c r="S9" s="104"/>
      <c r="T9" s="105"/>
    </row>
    <row r="10" spans="2:20">
      <c r="B10" s="103"/>
      <c r="C10" s="104"/>
      <c r="D10" s="104"/>
      <c r="E10" s="104"/>
      <c r="F10" s="104"/>
      <c r="G10" s="104"/>
      <c r="H10" s="104"/>
      <c r="I10" s="104"/>
      <c r="J10" s="104"/>
      <c r="K10" s="104"/>
      <c r="L10" s="104"/>
      <c r="M10" s="104"/>
      <c r="N10" s="104"/>
      <c r="O10" s="104"/>
      <c r="P10" s="104"/>
      <c r="Q10" s="104"/>
      <c r="R10" s="104"/>
      <c r="S10" s="104"/>
      <c r="T10" s="105"/>
    </row>
    <row r="11" spans="2:20">
      <c r="B11" s="103"/>
      <c r="C11" s="104"/>
      <c r="D11" s="104"/>
      <c r="E11" s="104"/>
      <c r="F11" s="104"/>
      <c r="G11" s="104"/>
      <c r="H11" s="104"/>
      <c r="I11" s="104"/>
      <c r="J11" s="104"/>
      <c r="K11" s="104"/>
      <c r="L11" s="104"/>
      <c r="M11" s="104"/>
      <c r="N11" s="104"/>
      <c r="O11" s="104"/>
      <c r="P11" s="104"/>
      <c r="Q11" s="104"/>
      <c r="R11" s="104"/>
      <c r="S11" s="104"/>
      <c r="T11" s="105"/>
    </row>
    <row r="12" spans="2:20" ht="23.25">
      <c r="B12" s="14"/>
      <c r="C12" s="15"/>
      <c r="D12" s="15"/>
      <c r="E12" s="15"/>
      <c r="F12" s="15"/>
      <c r="G12" s="15"/>
      <c r="H12" s="15"/>
      <c r="I12" s="15"/>
      <c r="J12" s="15"/>
      <c r="K12" s="15"/>
      <c r="L12" s="15"/>
      <c r="M12" s="15"/>
      <c r="N12" s="15"/>
      <c r="O12" s="15"/>
      <c r="P12" s="15"/>
      <c r="Q12" s="15"/>
      <c r="R12" s="15"/>
      <c r="S12" s="15"/>
      <c r="T12" s="16"/>
    </row>
    <row r="13" spans="2:20">
      <c r="B13" s="5"/>
      <c r="C13" s="6"/>
      <c r="D13" s="6"/>
      <c r="E13" s="6"/>
      <c r="F13" s="6"/>
      <c r="G13" s="6"/>
      <c r="H13" s="6"/>
      <c r="I13" s="6"/>
      <c r="J13" s="6"/>
      <c r="K13" s="6"/>
      <c r="L13" s="6"/>
      <c r="M13" s="6"/>
      <c r="N13" s="6"/>
      <c r="O13" s="6"/>
      <c r="P13" s="6"/>
      <c r="Q13" s="6"/>
      <c r="R13" s="6"/>
      <c r="S13" s="6"/>
      <c r="T13" s="7"/>
    </row>
    <row r="14" spans="2:20" ht="34.5" customHeight="1">
      <c r="B14" s="106" t="s">
        <v>81</v>
      </c>
      <c r="C14" s="107"/>
      <c r="D14" s="107"/>
      <c r="E14" s="107"/>
      <c r="F14" s="107"/>
      <c r="G14" s="107"/>
      <c r="H14" s="107"/>
      <c r="I14" s="107"/>
      <c r="J14" s="107"/>
      <c r="K14" s="107"/>
      <c r="L14" s="107"/>
      <c r="M14" s="107"/>
      <c r="N14" s="107"/>
      <c r="O14" s="107"/>
      <c r="P14" s="107"/>
      <c r="Q14" s="107"/>
      <c r="R14" s="107"/>
      <c r="S14" s="107"/>
      <c r="T14" s="108"/>
    </row>
    <row r="15" spans="2:20">
      <c r="B15" s="106"/>
      <c r="C15" s="107"/>
      <c r="D15" s="107"/>
      <c r="E15" s="107"/>
      <c r="F15" s="107"/>
      <c r="G15" s="107"/>
      <c r="H15" s="107"/>
      <c r="I15" s="107"/>
      <c r="J15" s="107"/>
      <c r="K15" s="107"/>
      <c r="L15" s="107"/>
      <c r="M15" s="107"/>
      <c r="N15" s="107"/>
      <c r="O15" s="107"/>
      <c r="P15" s="107"/>
      <c r="Q15" s="107"/>
      <c r="R15" s="107"/>
      <c r="S15" s="107"/>
      <c r="T15" s="108"/>
    </row>
    <row r="16" spans="2:20">
      <c r="B16" s="106"/>
      <c r="C16" s="107"/>
      <c r="D16" s="107"/>
      <c r="E16" s="107"/>
      <c r="F16" s="107"/>
      <c r="G16" s="107"/>
      <c r="H16" s="107"/>
      <c r="I16" s="107"/>
      <c r="J16" s="107"/>
      <c r="K16" s="107"/>
      <c r="L16" s="107"/>
      <c r="M16" s="107"/>
      <c r="N16" s="107"/>
      <c r="O16" s="107"/>
      <c r="P16" s="107"/>
      <c r="Q16" s="107"/>
      <c r="R16" s="107"/>
      <c r="S16" s="107"/>
      <c r="T16" s="108"/>
    </row>
    <row r="17" spans="2:20" s="2" customFormat="1" ht="23.25" customHeight="1">
      <c r="B17" s="109" t="s">
        <v>57</v>
      </c>
      <c r="C17" s="110"/>
      <c r="D17" s="110"/>
      <c r="E17" s="110"/>
      <c r="F17" s="110"/>
      <c r="G17" s="110"/>
      <c r="H17" s="110"/>
      <c r="I17" s="110"/>
      <c r="J17" s="110"/>
      <c r="K17" s="110"/>
      <c r="L17" s="110"/>
      <c r="M17" s="110"/>
      <c r="N17" s="110"/>
      <c r="O17" s="110"/>
      <c r="P17" s="110"/>
      <c r="Q17" s="110"/>
      <c r="R17" s="110"/>
      <c r="S17" s="110"/>
      <c r="T17" s="111"/>
    </row>
    <row r="18" spans="2:20" s="2" customFormat="1" ht="23.25" customHeight="1">
      <c r="B18" s="8"/>
      <c r="C18" s="9"/>
      <c r="D18" s="9"/>
      <c r="E18" s="9"/>
      <c r="F18" s="9"/>
      <c r="G18" s="9"/>
      <c r="H18" s="9"/>
      <c r="I18" s="17"/>
      <c r="J18" s="17"/>
      <c r="K18" s="17"/>
      <c r="L18" s="17"/>
      <c r="M18" s="17"/>
      <c r="N18" s="17"/>
      <c r="O18" s="17"/>
      <c r="P18" s="17"/>
      <c r="Q18" s="17"/>
      <c r="R18" s="17"/>
      <c r="S18" s="17"/>
      <c r="T18" s="18"/>
    </row>
    <row r="19" spans="2:20" s="2" customFormat="1" ht="23.25" customHeight="1">
      <c r="B19" s="8"/>
      <c r="C19" s="9"/>
      <c r="D19" s="9"/>
      <c r="E19" s="9"/>
      <c r="F19" s="9"/>
      <c r="G19" s="9"/>
      <c r="H19" s="9"/>
      <c r="I19" s="17"/>
      <c r="J19" s="17"/>
      <c r="K19" s="17"/>
      <c r="L19" s="17"/>
      <c r="M19" s="17"/>
      <c r="N19" s="17"/>
      <c r="O19" s="17"/>
      <c r="P19" s="17"/>
      <c r="Q19" s="17"/>
      <c r="R19" s="17"/>
      <c r="S19" s="17"/>
      <c r="T19" s="18"/>
    </row>
    <row r="20" spans="2:20">
      <c r="B20" s="5"/>
      <c r="C20" s="6"/>
      <c r="D20" s="6"/>
      <c r="E20" s="6"/>
      <c r="F20" s="6"/>
      <c r="G20" s="6"/>
      <c r="H20" s="6"/>
      <c r="I20" s="6"/>
      <c r="J20" s="6"/>
      <c r="K20" s="6"/>
      <c r="L20" s="6"/>
      <c r="M20" s="6"/>
      <c r="N20" s="6"/>
      <c r="O20" s="6"/>
      <c r="P20" s="6"/>
      <c r="Q20" s="6"/>
      <c r="R20" s="6"/>
      <c r="S20" s="6"/>
      <c r="T20" s="7"/>
    </row>
    <row r="21" spans="2:20">
      <c r="B21" s="94" t="s">
        <v>84</v>
      </c>
      <c r="C21" s="95"/>
      <c r="D21" s="95"/>
      <c r="E21" s="95"/>
      <c r="F21" s="95"/>
      <c r="G21" s="95"/>
      <c r="H21" s="95"/>
      <c r="I21" s="95"/>
      <c r="J21" s="95"/>
      <c r="K21" s="95"/>
      <c r="L21" s="95"/>
      <c r="M21" s="95"/>
      <c r="N21" s="95"/>
      <c r="O21" s="95"/>
      <c r="P21" s="95"/>
      <c r="Q21" s="95"/>
      <c r="R21" s="95"/>
      <c r="S21" s="95"/>
      <c r="T21" s="96"/>
    </row>
    <row r="22" spans="2:20">
      <c r="B22" s="94"/>
      <c r="C22" s="95"/>
      <c r="D22" s="95"/>
      <c r="E22" s="95"/>
      <c r="F22" s="95"/>
      <c r="G22" s="95"/>
      <c r="H22" s="95"/>
      <c r="I22" s="95"/>
      <c r="J22" s="95"/>
      <c r="K22" s="95"/>
      <c r="L22" s="95"/>
      <c r="M22" s="95"/>
      <c r="N22" s="95"/>
      <c r="O22" s="95"/>
      <c r="P22" s="95"/>
      <c r="Q22" s="95"/>
      <c r="R22" s="95"/>
      <c r="S22" s="95"/>
      <c r="T22" s="96"/>
    </row>
    <row r="23" spans="2:20">
      <c r="B23" s="94"/>
      <c r="C23" s="95"/>
      <c r="D23" s="95"/>
      <c r="E23" s="95"/>
      <c r="F23" s="95"/>
      <c r="G23" s="95"/>
      <c r="H23" s="95"/>
      <c r="I23" s="95"/>
      <c r="J23" s="95"/>
      <c r="K23" s="95"/>
      <c r="L23" s="95"/>
      <c r="M23" s="95"/>
      <c r="N23" s="95"/>
      <c r="O23" s="95"/>
      <c r="P23" s="95"/>
      <c r="Q23" s="95"/>
      <c r="R23" s="95"/>
      <c r="S23" s="95"/>
      <c r="T23" s="96"/>
    </row>
    <row r="24" spans="2:20">
      <c r="B24" s="94"/>
      <c r="C24" s="95"/>
      <c r="D24" s="95"/>
      <c r="E24" s="95"/>
      <c r="F24" s="95"/>
      <c r="G24" s="95"/>
      <c r="H24" s="95"/>
      <c r="I24" s="95"/>
      <c r="J24" s="95"/>
      <c r="K24" s="95"/>
      <c r="L24" s="95"/>
      <c r="M24" s="95"/>
      <c r="N24" s="95"/>
      <c r="O24" s="95"/>
      <c r="P24" s="95"/>
      <c r="Q24" s="95"/>
      <c r="R24" s="95"/>
      <c r="S24" s="95"/>
      <c r="T24" s="96"/>
    </row>
    <row r="25" spans="2:20">
      <c r="B25" s="94"/>
      <c r="C25" s="95"/>
      <c r="D25" s="95"/>
      <c r="E25" s="95"/>
      <c r="F25" s="95"/>
      <c r="G25" s="95"/>
      <c r="H25" s="95"/>
      <c r="I25" s="95"/>
      <c r="J25" s="95"/>
      <c r="K25" s="95"/>
      <c r="L25" s="95"/>
      <c r="M25" s="95"/>
      <c r="N25" s="95"/>
      <c r="O25" s="95"/>
      <c r="P25" s="95"/>
      <c r="Q25" s="95"/>
      <c r="R25" s="95"/>
      <c r="S25" s="95"/>
      <c r="T25" s="96"/>
    </row>
    <row r="26" spans="2:20">
      <c r="B26" s="94"/>
      <c r="C26" s="95"/>
      <c r="D26" s="95"/>
      <c r="E26" s="95"/>
      <c r="F26" s="95"/>
      <c r="G26" s="95"/>
      <c r="H26" s="95"/>
      <c r="I26" s="95"/>
      <c r="J26" s="95"/>
      <c r="K26" s="95"/>
      <c r="L26" s="95"/>
      <c r="M26" s="95"/>
      <c r="N26" s="95"/>
      <c r="O26" s="95"/>
      <c r="P26" s="95"/>
      <c r="Q26" s="95"/>
      <c r="R26" s="95"/>
      <c r="S26" s="95"/>
      <c r="T26" s="96"/>
    </row>
    <row r="27" spans="2:20">
      <c r="B27" s="5"/>
      <c r="C27" s="6"/>
      <c r="D27" s="6"/>
      <c r="E27" s="6"/>
      <c r="F27" s="6"/>
      <c r="G27" s="6"/>
      <c r="H27" s="6"/>
      <c r="I27" s="6"/>
      <c r="J27" s="6"/>
      <c r="K27" s="6"/>
      <c r="L27" s="6"/>
      <c r="M27" s="6"/>
      <c r="N27" s="6"/>
      <c r="O27" s="6"/>
      <c r="P27" s="6"/>
      <c r="Q27" s="6"/>
      <c r="R27" s="6"/>
      <c r="S27" s="6"/>
      <c r="T27" s="7"/>
    </row>
    <row r="28" spans="2:20" ht="15.75" thickBot="1">
      <c r="B28" s="10"/>
      <c r="C28" s="11"/>
      <c r="D28" s="11"/>
      <c r="E28" s="11"/>
      <c r="F28" s="11"/>
      <c r="G28" s="11"/>
      <c r="H28" s="11"/>
      <c r="I28" s="11"/>
      <c r="J28" s="11"/>
      <c r="K28" s="11"/>
      <c r="L28" s="11"/>
      <c r="M28" s="11"/>
      <c r="N28" s="11"/>
      <c r="O28" s="11"/>
      <c r="P28" s="11"/>
      <c r="Q28" s="11"/>
      <c r="R28" s="11"/>
      <c r="S28" s="11"/>
      <c r="T28" s="12"/>
    </row>
  </sheetData>
  <sheetProtection selectLockedCells="1"/>
  <mergeCells count="7">
    <mergeCell ref="B21:T26"/>
    <mergeCell ref="Q2:R2"/>
    <mergeCell ref="S2:T2"/>
    <mergeCell ref="B3:T3"/>
    <mergeCell ref="B6:T11"/>
    <mergeCell ref="B14:T16"/>
    <mergeCell ref="B17:T17"/>
  </mergeCells>
  <phoneticPr fontId="24" type="noConversion"/>
  <hyperlinks>
    <hyperlink ref="B17" r:id="rId1" display="https://www.onsemi.com/support/design-resources?notFound=AND90004-D.PDF" xr:uid="{00000000-0004-0000-0000-000000000000}"/>
    <hyperlink ref="B17:T17" r:id="rId2" display="Analysis of Power Dissipation &amp; Thermal Considerations in HV Gate drivers" xr:uid="{00000000-0004-0000-0000-000001000000}"/>
  </hyperlinks>
  <pageMargins left="0.7" right="0.7" top="0.75" bottom="0.75" header="0.3" footer="0.3"/>
  <pageSetup paperSize="9" orientation="portrait" verticalDpi="9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S46"/>
  <sheetViews>
    <sheetView tabSelected="1" zoomScale="70" zoomScaleNormal="70" workbookViewId="0">
      <selection activeCell="F9" sqref="F9:G9"/>
    </sheetView>
  </sheetViews>
  <sheetFormatPr defaultColWidth="9.28515625" defaultRowHeight="15.75"/>
  <cols>
    <col min="1" max="1" width="2.28515625" style="13" customWidth="1"/>
    <col min="2" max="2" width="18.7109375" style="13" customWidth="1"/>
    <col min="3" max="3" width="9.7109375" style="13" customWidth="1"/>
    <col min="4" max="4" width="13.42578125" style="13" customWidth="1"/>
    <col min="5" max="5" width="54.42578125" style="13" bestFit="1" customWidth="1"/>
    <col min="6" max="7" width="14.85546875" style="13" customWidth="1"/>
    <col min="8" max="8" width="9.28515625" style="13"/>
    <col min="9" max="9" width="30" style="13" customWidth="1"/>
    <col min="10" max="10" width="2.42578125" style="13" customWidth="1"/>
    <col min="11" max="13" width="9.28515625" style="13"/>
    <col min="14" max="14" width="12.28515625" style="13" customWidth="1"/>
    <col min="15" max="15" width="14.42578125" style="13" customWidth="1"/>
    <col min="16" max="16" width="10.7109375" style="13" customWidth="1"/>
    <col min="17" max="18" width="9.28515625" style="13"/>
    <col min="19" max="19" width="72.28515625" style="13" customWidth="1"/>
    <col min="20" max="20" width="2.42578125" style="13" customWidth="1"/>
    <col min="21" max="16384" width="9.28515625" style="13"/>
  </cols>
  <sheetData>
    <row r="1" spans="2:19" ht="7.5" customHeight="1" thickBot="1"/>
    <row r="2" spans="2:19" ht="15.75" customHeight="1">
      <c r="B2" s="148" t="s">
        <v>99</v>
      </c>
      <c r="C2" s="149"/>
      <c r="D2" s="149"/>
      <c r="E2" s="149"/>
      <c r="F2" s="21"/>
      <c r="G2" s="22"/>
      <c r="H2" s="22"/>
      <c r="I2" s="23" t="s">
        <v>36</v>
      </c>
      <c r="K2" s="152" t="s">
        <v>11</v>
      </c>
      <c r="L2" s="153"/>
      <c r="M2" s="153"/>
      <c r="N2" s="153"/>
      <c r="O2" s="153"/>
      <c r="P2" s="153"/>
      <c r="Q2" s="153"/>
      <c r="R2" s="153"/>
      <c r="S2" s="154"/>
    </row>
    <row r="3" spans="2:19" ht="18.75" customHeight="1">
      <c r="B3" s="150"/>
      <c r="C3" s="151"/>
      <c r="D3" s="151"/>
      <c r="E3" s="151"/>
      <c r="F3" s="24"/>
      <c r="G3" s="24"/>
      <c r="H3" s="24"/>
      <c r="I3" s="76" t="s">
        <v>79</v>
      </c>
      <c r="K3" s="155"/>
      <c r="L3" s="156"/>
      <c r="M3" s="156"/>
      <c r="N3" s="156"/>
      <c r="O3" s="156"/>
      <c r="P3" s="156"/>
      <c r="Q3" s="156"/>
      <c r="R3" s="156"/>
      <c r="S3" s="157"/>
    </row>
    <row r="4" spans="2:19" ht="16.5" thickBot="1">
      <c r="B4" s="26"/>
      <c r="C4" s="27"/>
      <c r="D4" s="27"/>
      <c r="E4" s="27"/>
      <c r="F4" s="27"/>
      <c r="G4" s="27"/>
      <c r="H4" s="27"/>
      <c r="I4" s="25" t="s">
        <v>37</v>
      </c>
      <c r="K4" s="155"/>
      <c r="L4" s="156"/>
      <c r="M4" s="156"/>
      <c r="N4" s="156"/>
      <c r="O4" s="156"/>
      <c r="P4" s="156"/>
      <c r="Q4" s="156"/>
      <c r="R4" s="156"/>
      <c r="S4" s="157"/>
    </row>
    <row r="5" spans="2:19" ht="16.5" thickBot="1">
      <c r="B5" s="62" t="s">
        <v>36</v>
      </c>
      <c r="C5" s="24"/>
      <c r="D5" s="56" t="s">
        <v>15</v>
      </c>
      <c r="E5" s="28" t="s">
        <v>20</v>
      </c>
      <c r="F5" s="161" t="s">
        <v>21</v>
      </c>
      <c r="G5" s="161"/>
      <c r="H5" s="28" t="s">
        <v>22</v>
      </c>
      <c r="I5" s="29" t="s">
        <v>23</v>
      </c>
      <c r="K5" s="155"/>
      <c r="L5" s="156"/>
      <c r="M5" s="156"/>
      <c r="N5" s="156"/>
      <c r="O5" s="156"/>
      <c r="P5" s="156"/>
      <c r="Q5" s="156"/>
      <c r="R5" s="156"/>
      <c r="S5" s="157"/>
    </row>
    <row r="6" spans="2:19" ht="17.25" customHeight="1">
      <c r="B6" s="162" t="s">
        <v>54</v>
      </c>
      <c r="C6" s="163"/>
      <c r="D6" s="63" t="s">
        <v>68</v>
      </c>
      <c r="E6" s="30" t="s">
        <v>67</v>
      </c>
      <c r="F6" s="168">
        <v>48</v>
      </c>
      <c r="G6" s="169"/>
      <c r="H6" s="31" t="s">
        <v>0</v>
      </c>
      <c r="I6" s="31"/>
      <c r="K6" s="155"/>
      <c r="L6" s="156"/>
      <c r="M6" s="156"/>
      <c r="N6" s="156"/>
      <c r="O6" s="156"/>
      <c r="P6" s="156"/>
      <c r="Q6" s="156"/>
      <c r="R6" s="156"/>
      <c r="S6" s="157"/>
    </row>
    <row r="7" spans="2:19" ht="17.25" customHeight="1">
      <c r="B7" s="164"/>
      <c r="C7" s="165"/>
      <c r="D7" s="64" t="s">
        <v>13</v>
      </c>
      <c r="E7" s="32" t="s">
        <v>18</v>
      </c>
      <c r="F7" s="146">
        <v>100</v>
      </c>
      <c r="G7" s="147"/>
      <c r="H7" s="33" t="s">
        <v>39</v>
      </c>
      <c r="I7" s="33"/>
      <c r="K7" s="155"/>
      <c r="L7" s="156"/>
      <c r="M7" s="156"/>
      <c r="N7" s="156"/>
      <c r="O7" s="156"/>
      <c r="P7" s="156"/>
      <c r="Q7" s="156"/>
      <c r="R7" s="156"/>
      <c r="S7" s="157"/>
    </row>
    <row r="8" spans="2:19">
      <c r="B8" s="164"/>
      <c r="C8" s="165"/>
      <c r="D8" s="82" t="s">
        <v>96</v>
      </c>
      <c r="E8" s="75" t="s">
        <v>97</v>
      </c>
      <c r="F8" s="146">
        <v>70</v>
      </c>
      <c r="G8" s="147"/>
      <c r="H8" s="33" t="s">
        <v>98</v>
      </c>
      <c r="I8" s="75"/>
      <c r="K8" s="155"/>
      <c r="L8" s="156"/>
      <c r="M8" s="156"/>
      <c r="N8" s="156"/>
      <c r="O8" s="156"/>
      <c r="P8" s="156"/>
      <c r="Q8" s="156"/>
      <c r="R8" s="156"/>
      <c r="S8" s="157"/>
    </row>
    <row r="9" spans="2:19">
      <c r="B9" s="164"/>
      <c r="C9" s="165"/>
      <c r="D9" s="132" t="s">
        <v>60</v>
      </c>
      <c r="E9" s="34" t="s">
        <v>64</v>
      </c>
      <c r="F9" s="170">
        <v>20</v>
      </c>
      <c r="G9" s="171"/>
      <c r="H9" s="33" t="s">
        <v>3</v>
      </c>
      <c r="I9" s="33" t="s">
        <v>52</v>
      </c>
      <c r="K9" s="155"/>
      <c r="L9" s="156"/>
      <c r="M9" s="156"/>
      <c r="N9" s="156"/>
      <c r="O9" s="156"/>
      <c r="P9" s="156"/>
      <c r="Q9" s="156"/>
      <c r="R9" s="156"/>
      <c r="S9" s="157"/>
    </row>
    <row r="10" spans="2:19">
      <c r="B10" s="164"/>
      <c r="C10" s="165"/>
      <c r="D10" s="132"/>
      <c r="E10" s="32" t="s">
        <v>75</v>
      </c>
      <c r="F10" s="170">
        <v>20</v>
      </c>
      <c r="G10" s="171"/>
      <c r="H10" s="33" t="s">
        <v>51</v>
      </c>
      <c r="I10" s="35" t="s">
        <v>53</v>
      </c>
      <c r="K10" s="155"/>
      <c r="L10" s="156"/>
      <c r="M10" s="156"/>
      <c r="N10" s="156"/>
      <c r="O10" s="156"/>
      <c r="P10" s="156"/>
      <c r="Q10" s="156"/>
      <c r="R10" s="156"/>
      <c r="S10" s="157"/>
    </row>
    <row r="11" spans="2:19">
      <c r="B11" s="164"/>
      <c r="C11" s="165"/>
      <c r="D11" s="132" t="s">
        <v>58</v>
      </c>
      <c r="E11" s="32" t="s">
        <v>66</v>
      </c>
      <c r="F11" s="19">
        <v>0</v>
      </c>
      <c r="G11" s="20">
        <v>0</v>
      </c>
      <c r="H11" s="93" t="s">
        <v>95</v>
      </c>
      <c r="I11" s="35" t="s">
        <v>93</v>
      </c>
      <c r="K11" s="155"/>
      <c r="L11" s="156"/>
      <c r="M11" s="156"/>
      <c r="N11" s="156"/>
      <c r="O11" s="156"/>
      <c r="P11" s="156"/>
      <c r="Q11" s="156"/>
      <c r="R11" s="156"/>
      <c r="S11" s="157"/>
    </row>
    <row r="12" spans="2:19">
      <c r="B12" s="164"/>
      <c r="C12" s="165"/>
      <c r="D12" s="132"/>
      <c r="E12" s="32" t="s">
        <v>65</v>
      </c>
      <c r="F12" s="19">
        <v>0</v>
      </c>
      <c r="G12" s="20">
        <v>0</v>
      </c>
      <c r="H12" s="33" t="s">
        <v>95</v>
      </c>
      <c r="I12" s="35" t="s">
        <v>94</v>
      </c>
      <c r="K12" s="155"/>
      <c r="L12" s="156"/>
      <c r="M12" s="156"/>
      <c r="N12" s="156"/>
      <c r="O12" s="156"/>
      <c r="P12" s="156"/>
      <c r="Q12" s="156"/>
      <c r="R12" s="156"/>
      <c r="S12" s="157"/>
    </row>
    <row r="13" spans="2:19">
      <c r="B13" s="164"/>
      <c r="C13" s="165"/>
      <c r="D13" s="64" t="s">
        <v>71</v>
      </c>
      <c r="E13" s="32" t="s">
        <v>16</v>
      </c>
      <c r="F13" s="146">
        <v>12</v>
      </c>
      <c r="G13" s="147"/>
      <c r="H13" s="33" t="s">
        <v>0</v>
      </c>
      <c r="I13" s="35"/>
      <c r="K13" s="155"/>
      <c r="L13" s="156"/>
      <c r="M13" s="156"/>
      <c r="N13" s="156"/>
      <c r="O13" s="156"/>
      <c r="P13" s="156"/>
      <c r="Q13" s="156"/>
      <c r="R13" s="156"/>
      <c r="S13" s="157"/>
    </row>
    <row r="14" spans="2:19" ht="17.25" customHeight="1" thickBot="1">
      <c r="B14" s="166"/>
      <c r="C14" s="167"/>
      <c r="D14" s="65" t="s">
        <v>73</v>
      </c>
      <c r="E14" s="66" t="s">
        <v>17</v>
      </c>
      <c r="F14" s="136">
        <v>0.6</v>
      </c>
      <c r="G14" s="136"/>
      <c r="H14" s="34" t="s">
        <v>0</v>
      </c>
      <c r="I14" s="35"/>
      <c r="K14" s="155"/>
      <c r="L14" s="156"/>
      <c r="M14" s="156"/>
      <c r="N14" s="156"/>
      <c r="O14" s="156"/>
      <c r="P14" s="156"/>
      <c r="Q14" s="156"/>
      <c r="R14" s="156"/>
      <c r="S14" s="157"/>
    </row>
    <row r="15" spans="2:19" ht="17.25" customHeight="1">
      <c r="B15" s="140" t="s">
        <v>38</v>
      </c>
      <c r="C15" s="141"/>
      <c r="D15" s="30" t="s">
        <v>55</v>
      </c>
      <c r="E15" s="31" t="s">
        <v>56</v>
      </c>
      <c r="F15" s="78">
        <v>2</v>
      </c>
      <c r="G15" s="79">
        <v>3</v>
      </c>
      <c r="H15" s="30" t="s">
        <v>74</v>
      </c>
      <c r="I15" s="31" t="s">
        <v>76</v>
      </c>
      <c r="K15" s="155"/>
      <c r="L15" s="156"/>
      <c r="M15" s="156"/>
      <c r="N15" s="156"/>
      <c r="O15" s="156"/>
      <c r="P15" s="156"/>
      <c r="Q15" s="156"/>
      <c r="R15" s="156"/>
      <c r="S15" s="157"/>
    </row>
    <row r="16" spans="2:19">
      <c r="B16" s="142"/>
      <c r="C16" s="143"/>
      <c r="D16" s="74" t="s">
        <v>72</v>
      </c>
      <c r="E16" s="39" t="s">
        <v>14</v>
      </c>
      <c r="F16" s="176">
        <v>5</v>
      </c>
      <c r="G16" s="176"/>
      <c r="H16" s="38" t="s">
        <v>1</v>
      </c>
      <c r="I16" s="39" t="s">
        <v>76</v>
      </c>
      <c r="K16" s="155"/>
      <c r="L16" s="156"/>
      <c r="M16" s="156"/>
      <c r="N16" s="156"/>
      <c r="O16" s="156"/>
      <c r="P16" s="156"/>
      <c r="Q16" s="156"/>
      <c r="R16" s="156"/>
      <c r="S16" s="157"/>
    </row>
    <row r="17" spans="2:19" ht="16.5" customHeight="1">
      <c r="B17" s="142"/>
      <c r="C17" s="143"/>
      <c r="D17" s="75" t="s">
        <v>69</v>
      </c>
      <c r="E17" s="33" t="s">
        <v>43</v>
      </c>
      <c r="F17" s="177">
        <f>0.0000211*F7*F13+0.00701*F13+0.000783*F7+0.0536</f>
        <v>0.24134000000000003</v>
      </c>
      <c r="G17" s="178"/>
      <c r="H17" s="32" t="s">
        <v>4</v>
      </c>
      <c r="I17" s="40" t="s">
        <v>86</v>
      </c>
      <c r="K17" s="155"/>
      <c r="L17" s="156"/>
      <c r="M17" s="156"/>
      <c r="N17" s="156"/>
      <c r="O17" s="156"/>
      <c r="P17" s="156"/>
      <c r="Q17" s="156"/>
      <c r="R17" s="156"/>
      <c r="S17" s="157"/>
    </row>
    <row r="18" spans="2:19">
      <c r="B18" s="142"/>
      <c r="C18" s="143"/>
      <c r="D18" s="73" t="s">
        <v>70</v>
      </c>
      <c r="E18" s="35" t="s">
        <v>44</v>
      </c>
      <c r="F18" s="179">
        <f>0.0000286*F7*(F13-F14)+0.00675*(F13-F14)+0.000633*F7+0.0176</f>
        <v>0.19045400000000001</v>
      </c>
      <c r="G18" s="180"/>
      <c r="H18" s="34" t="s">
        <v>4</v>
      </c>
      <c r="I18" s="41" t="s">
        <v>87</v>
      </c>
      <c r="K18" s="155"/>
      <c r="L18" s="156"/>
      <c r="M18" s="156"/>
      <c r="N18" s="156"/>
      <c r="O18" s="156"/>
      <c r="P18" s="156"/>
      <c r="Q18" s="156"/>
      <c r="R18" s="156"/>
      <c r="S18" s="157"/>
    </row>
    <row r="19" spans="2:19" ht="19.5" thickBot="1">
      <c r="B19" s="144"/>
      <c r="C19" s="145"/>
      <c r="D19" s="36" t="s">
        <v>59</v>
      </c>
      <c r="E19" s="37" t="s">
        <v>77</v>
      </c>
      <c r="F19" s="77">
        <f>12/F15/2</f>
        <v>3</v>
      </c>
      <c r="G19" s="80">
        <f>12/G15/2</f>
        <v>2</v>
      </c>
      <c r="H19" s="36" t="s">
        <v>95</v>
      </c>
      <c r="I19" s="37" t="s">
        <v>78</v>
      </c>
      <c r="K19" s="155"/>
      <c r="L19" s="156"/>
      <c r="M19" s="156"/>
      <c r="N19" s="156"/>
      <c r="O19" s="156"/>
      <c r="P19" s="156"/>
      <c r="Q19" s="156"/>
      <c r="R19" s="156"/>
      <c r="S19" s="157"/>
    </row>
    <row r="20" spans="2:19" ht="16.5" thickBot="1">
      <c r="B20" s="137" t="s">
        <v>80</v>
      </c>
      <c r="C20" s="138"/>
      <c r="D20" s="67" t="s">
        <v>2</v>
      </c>
      <c r="E20" s="36" t="s">
        <v>19</v>
      </c>
      <c r="F20" s="139">
        <v>0.25</v>
      </c>
      <c r="G20" s="139"/>
      <c r="H20" s="36" t="s">
        <v>3</v>
      </c>
      <c r="I20" s="37"/>
      <c r="K20" s="155"/>
      <c r="L20" s="156"/>
      <c r="M20" s="156"/>
      <c r="N20" s="156"/>
      <c r="O20" s="156"/>
      <c r="P20" s="156"/>
      <c r="Q20" s="156"/>
      <c r="R20" s="156"/>
      <c r="S20" s="157"/>
    </row>
    <row r="21" spans="2:19" ht="19.5" customHeight="1">
      <c r="B21" s="42"/>
      <c r="C21" s="43"/>
      <c r="D21" s="43"/>
      <c r="E21" s="43"/>
      <c r="F21" s="43"/>
      <c r="G21" s="43"/>
      <c r="H21" s="43"/>
      <c r="I21" s="44"/>
      <c r="K21" s="155"/>
      <c r="L21" s="156"/>
      <c r="M21" s="156"/>
      <c r="N21" s="156"/>
      <c r="O21" s="156"/>
      <c r="P21" s="156"/>
      <c r="Q21" s="156"/>
      <c r="R21" s="156"/>
      <c r="S21" s="157"/>
    </row>
    <row r="22" spans="2:19" ht="19.5" customHeight="1">
      <c r="B22" s="118" t="s">
        <v>12</v>
      </c>
      <c r="C22" s="119"/>
      <c r="D22" s="119"/>
      <c r="E22" s="119"/>
      <c r="F22" s="119"/>
      <c r="G22" s="119"/>
      <c r="H22" s="119"/>
      <c r="I22" s="45"/>
      <c r="K22" s="155"/>
      <c r="L22" s="156"/>
      <c r="M22" s="156"/>
      <c r="N22" s="156"/>
      <c r="O22" s="156"/>
      <c r="P22" s="156"/>
      <c r="Q22" s="156"/>
      <c r="R22" s="156"/>
      <c r="S22" s="157"/>
    </row>
    <row r="23" spans="2:19" ht="16.5" thickBot="1">
      <c r="B23" s="46"/>
      <c r="C23" s="24"/>
      <c r="D23" s="24"/>
      <c r="E23" s="24"/>
      <c r="F23" s="24"/>
      <c r="G23" s="24"/>
      <c r="H23" s="24"/>
      <c r="I23" s="47" t="s">
        <v>33</v>
      </c>
      <c r="K23" s="155"/>
      <c r="L23" s="156"/>
      <c r="M23" s="156"/>
      <c r="N23" s="156"/>
      <c r="O23" s="156"/>
      <c r="P23" s="156"/>
      <c r="Q23" s="156"/>
      <c r="R23" s="156"/>
      <c r="S23" s="157"/>
    </row>
    <row r="24" spans="2:19">
      <c r="B24" s="172" t="s">
        <v>45</v>
      </c>
      <c r="C24" s="68" t="s">
        <v>41</v>
      </c>
      <c r="D24" s="48" t="s">
        <v>24</v>
      </c>
      <c r="E24" s="49" t="s">
        <v>27</v>
      </c>
      <c r="F24" s="174">
        <f>(F6+F13-F14)*F16*F8/100*0.001</f>
        <v>0.2079</v>
      </c>
      <c r="G24" s="175"/>
      <c r="H24" s="30" t="s">
        <v>50</v>
      </c>
      <c r="I24" s="50">
        <f>F24/F34</f>
        <v>3.8816168039661181E-3</v>
      </c>
      <c r="K24" s="155"/>
      <c r="L24" s="156"/>
      <c r="M24" s="156"/>
      <c r="N24" s="156"/>
      <c r="O24" s="156"/>
      <c r="P24" s="156"/>
      <c r="Q24" s="156"/>
      <c r="R24" s="156"/>
      <c r="S24" s="157"/>
    </row>
    <row r="25" spans="2:19">
      <c r="B25" s="173"/>
      <c r="C25" s="69" t="s">
        <v>42</v>
      </c>
      <c r="D25" s="51" t="s">
        <v>25</v>
      </c>
      <c r="E25" s="52" t="s">
        <v>26</v>
      </c>
      <c r="F25" s="122">
        <f>(F6+F13-F14)*F20*F7*0.001</f>
        <v>1.4850000000000001</v>
      </c>
      <c r="G25" s="123"/>
      <c r="H25" s="32" t="s">
        <v>50</v>
      </c>
      <c r="I25" s="53">
        <f>F25/F34</f>
        <v>2.7725834314043706E-2</v>
      </c>
      <c r="K25" s="155"/>
      <c r="L25" s="156"/>
      <c r="M25" s="156"/>
      <c r="N25" s="156"/>
      <c r="O25" s="156"/>
      <c r="P25" s="156"/>
      <c r="Q25" s="156"/>
      <c r="R25" s="156"/>
      <c r="S25" s="157"/>
    </row>
    <row r="26" spans="2:19">
      <c r="B26" s="70" t="s">
        <v>46</v>
      </c>
      <c r="C26" s="69" t="s">
        <v>42</v>
      </c>
      <c r="D26" s="51" t="s">
        <v>28</v>
      </c>
      <c r="E26" s="52" t="s">
        <v>29</v>
      </c>
      <c r="F26" s="122">
        <f>(F13*F17+(F13-F14)*F18)</f>
        <v>5.0672556000000011</v>
      </c>
      <c r="G26" s="123"/>
      <c r="H26" s="32" t="s">
        <v>50</v>
      </c>
      <c r="I26" s="53">
        <f>F26/F34</f>
        <v>9.4608679590915915E-2</v>
      </c>
      <c r="K26" s="155"/>
      <c r="L26" s="156"/>
      <c r="M26" s="156"/>
      <c r="N26" s="156"/>
      <c r="O26" s="156"/>
      <c r="P26" s="156"/>
      <c r="Q26" s="156"/>
      <c r="R26" s="156"/>
      <c r="S26" s="157"/>
    </row>
    <row r="27" spans="2:19">
      <c r="B27" s="124" t="s">
        <v>40</v>
      </c>
      <c r="C27" s="125"/>
      <c r="D27" s="84" t="s">
        <v>5</v>
      </c>
      <c r="E27" s="85" t="s">
        <v>40</v>
      </c>
      <c r="F27" s="126">
        <f>0.001*0.5*F19*F9*(F13-F14)*F7/(F11+F19)+0.001*0.5*G19*F9*(F13-F14)*F7/(IFERROR(1/(1/G11+1/F11),0)+G19)+0.001*0.5*F19*F10*F13*F7/(F12+F19)+0.001*0.5*G19*F10*F13*F7/(IFERROR(1/(1/G12+1/F12),0)+G19)</f>
        <v>46.8</v>
      </c>
      <c r="G27" s="127"/>
      <c r="H27" s="73" t="s">
        <v>50</v>
      </c>
      <c r="I27" s="53">
        <f>F27/F34</f>
        <v>0.87378386929107421</v>
      </c>
      <c r="K27" s="155"/>
      <c r="L27" s="156"/>
      <c r="M27" s="156"/>
      <c r="N27" s="156"/>
      <c r="O27" s="156"/>
      <c r="P27" s="156"/>
      <c r="Q27" s="156"/>
      <c r="R27" s="156"/>
      <c r="S27" s="157"/>
    </row>
    <row r="28" spans="2:19">
      <c r="B28" s="132" t="s">
        <v>89</v>
      </c>
      <c r="C28" s="133"/>
      <c r="D28" s="89" t="s">
        <v>91</v>
      </c>
      <c r="E28" s="75" t="s">
        <v>89</v>
      </c>
      <c r="F28" s="90">
        <f>0.001*0.5*F11*F9*(F13-F14)*F7/(F11+F19)</f>
        <v>0</v>
      </c>
      <c r="G28" s="91">
        <f>0.001*0.5*IFERROR(1/(1/G11+1/F11),0)*F9*(F13-F14)*F7/(IFERROR(1/(1/G11+1/F11),0)+G19)</f>
        <v>0</v>
      </c>
      <c r="H28" s="75" t="s">
        <v>50</v>
      </c>
      <c r="I28" s="92" t="s">
        <v>88</v>
      </c>
      <c r="K28" s="155"/>
      <c r="L28" s="156"/>
      <c r="M28" s="156"/>
      <c r="N28" s="156"/>
      <c r="O28" s="156"/>
      <c r="P28" s="156"/>
      <c r="Q28" s="156"/>
      <c r="R28" s="156"/>
      <c r="S28" s="157"/>
    </row>
    <row r="29" spans="2:19" ht="16.5" thickBot="1">
      <c r="B29" s="130" t="s">
        <v>90</v>
      </c>
      <c r="C29" s="131"/>
      <c r="D29" s="83" t="s">
        <v>92</v>
      </c>
      <c r="E29" s="36" t="s">
        <v>90</v>
      </c>
      <c r="F29" s="87">
        <f>0.001*0.5*F12*F10*F13*F7/(F12+F19)</f>
        <v>0</v>
      </c>
      <c r="G29" s="86">
        <f>0.001*0.5*IFERROR(1/(1/G12+1/F12),0)*F10*F13*F7/(IFERROR(1/(1/G12+1/F12),0)+G19)</f>
        <v>0</v>
      </c>
      <c r="H29" s="36" t="s">
        <v>50</v>
      </c>
      <c r="I29" s="88" t="s">
        <v>88</v>
      </c>
      <c r="K29" s="155"/>
      <c r="L29" s="156"/>
      <c r="M29" s="156"/>
      <c r="N29" s="156"/>
      <c r="O29" s="156"/>
      <c r="P29" s="156"/>
      <c r="Q29" s="156"/>
      <c r="R29" s="156"/>
      <c r="S29" s="157"/>
    </row>
    <row r="30" spans="2:19">
      <c r="B30" s="46"/>
      <c r="C30" s="24"/>
      <c r="D30" s="24"/>
      <c r="E30" s="24"/>
      <c r="F30" s="24"/>
      <c r="G30" s="24"/>
      <c r="H30" s="24"/>
      <c r="I30" s="45"/>
      <c r="K30" s="155"/>
      <c r="L30" s="156"/>
      <c r="M30" s="156"/>
      <c r="N30" s="156"/>
      <c r="O30" s="156"/>
      <c r="P30" s="156"/>
      <c r="Q30" s="156"/>
      <c r="R30" s="156"/>
      <c r="S30" s="157"/>
    </row>
    <row r="31" spans="2:19">
      <c r="B31" s="46"/>
      <c r="C31" s="24"/>
      <c r="D31" s="24"/>
      <c r="E31" s="24"/>
      <c r="F31" s="24"/>
      <c r="G31" s="24"/>
      <c r="H31" s="24"/>
      <c r="I31" s="45"/>
      <c r="K31" s="155"/>
      <c r="L31" s="156"/>
      <c r="M31" s="156"/>
      <c r="N31" s="156"/>
      <c r="O31" s="156"/>
      <c r="P31" s="156"/>
      <c r="Q31" s="156"/>
      <c r="R31" s="156"/>
      <c r="S31" s="157"/>
    </row>
    <row r="32" spans="2:19" ht="16.5" thickBot="1">
      <c r="B32" s="128" t="s">
        <v>62</v>
      </c>
      <c r="C32" s="129"/>
      <c r="D32" s="129"/>
      <c r="E32" s="24"/>
      <c r="F32" s="24"/>
      <c r="G32" s="24"/>
      <c r="H32" s="24"/>
      <c r="I32" s="45"/>
      <c r="K32" s="155"/>
      <c r="L32" s="156"/>
      <c r="M32" s="156"/>
      <c r="N32" s="156"/>
      <c r="O32" s="156"/>
      <c r="P32" s="156"/>
      <c r="Q32" s="156"/>
      <c r="R32" s="156"/>
      <c r="S32" s="157"/>
    </row>
    <row r="33" spans="2:19" ht="16.5" customHeight="1" thickBot="1">
      <c r="B33" s="54"/>
      <c r="C33" s="55"/>
      <c r="D33" s="24"/>
      <c r="E33" s="24"/>
      <c r="F33" s="134" t="s">
        <v>85</v>
      </c>
      <c r="G33" s="135"/>
      <c r="H33" s="24"/>
      <c r="I33" s="45"/>
      <c r="K33" s="155"/>
      <c r="L33" s="156"/>
      <c r="M33" s="156"/>
      <c r="N33" s="156"/>
      <c r="O33" s="156"/>
      <c r="P33" s="156"/>
      <c r="Q33" s="156"/>
      <c r="R33" s="156"/>
      <c r="S33" s="157"/>
    </row>
    <row r="34" spans="2:19" ht="16.5" thickBot="1">
      <c r="B34" s="46"/>
      <c r="C34" s="24"/>
      <c r="D34" s="56" t="s">
        <v>6</v>
      </c>
      <c r="E34" s="56" t="s">
        <v>30</v>
      </c>
      <c r="F34" s="120">
        <f>SUM(F24:F27)</f>
        <v>53.560155600000002</v>
      </c>
      <c r="G34" s="121"/>
      <c r="H34" s="29" t="s">
        <v>50</v>
      </c>
      <c r="I34" s="45"/>
      <c r="K34" s="155"/>
      <c r="L34" s="156"/>
      <c r="M34" s="156"/>
      <c r="N34" s="156"/>
      <c r="O34" s="156"/>
      <c r="P34" s="156"/>
      <c r="Q34" s="156"/>
      <c r="R34" s="156"/>
      <c r="S34" s="157"/>
    </row>
    <row r="35" spans="2:19">
      <c r="B35" s="46"/>
      <c r="C35" s="24"/>
      <c r="D35" s="42" t="s">
        <v>7</v>
      </c>
      <c r="E35" s="42" t="s">
        <v>35</v>
      </c>
      <c r="F35" s="112">
        <v>157</v>
      </c>
      <c r="G35" s="113"/>
      <c r="H35" s="44" t="s">
        <v>8</v>
      </c>
      <c r="I35" s="45"/>
      <c r="K35" s="155"/>
      <c r="L35" s="156"/>
      <c r="M35" s="156"/>
      <c r="N35" s="156"/>
      <c r="O35" s="156"/>
      <c r="P35" s="156"/>
      <c r="Q35" s="156"/>
      <c r="R35" s="156"/>
      <c r="S35" s="157"/>
    </row>
    <row r="36" spans="2:19">
      <c r="B36" s="46"/>
      <c r="C36" s="24"/>
      <c r="D36" s="42" t="s">
        <v>9</v>
      </c>
      <c r="E36" s="42" t="s">
        <v>31</v>
      </c>
      <c r="F36" s="114">
        <v>50</v>
      </c>
      <c r="G36" s="115"/>
      <c r="H36" s="44" t="s">
        <v>10</v>
      </c>
      <c r="I36" s="45"/>
      <c r="K36" s="155"/>
      <c r="L36" s="156"/>
      <c r="M36" s="156"/>
      <c r="N36" s="156"/>
      <c r="O36" s="156"/>
      <c r="P36" s="156"/>
      <c r="Q36" s="156"/>
      <c r="R36" s="156"/>
      <c r="S36" s="157"/>
    </row>
    <row r="37" spans="2:19" ht="19.5" thickBot="1">
      <c r="B37" s="46"/>
      <c r="C37" s="24"/>
      <c r="D37" s="57" t="s">
        <v>48</v>
      </c>
      <c r="E37" s="57" t="s">
        <v>32</v>
      </c>
      <c r="F37" s="116">
        <f>F36+(F34*F35)/1000</f>
        <v>58.408944429199998</v>
      </c>
      <c r="G37" s="117"/>
      <c r="H37" s="58" t="s">
        <v>10</v>
      </c>
      <c r="I37" s="45"/>
      <c r="K37" s="155"/>
      <c r="L37" s="156"/>
      <c r="M37" s="156"/>
      <c r="N37" s="156"/>
      <c r="O37" s="156"/>
      <c r="P37" s="156"/>
      <c r="Q37" s="156"/>
      <c r="R37" s="156"/>
      <c r="S37" s="157"/>
    </row>
    <row r="38" spans="2:19">
      <c r="B38" s="71"/>
      <c r="C38" s="72"/>
      <c r="D38" s="72"/>
      <c r="E38" s="43"/>
      <c r="F38" s="81"/>
      <c r="G38" s="81"/>
      <c r="H38" s="43"/>
      <c r="I38" s="45"/>
      <c r="K38" s="155"/>
      <c r="L38" s="156"/>
      <c r="M38" s="156"/>
      <c r="N38" s="156"/>
      <c r="O38" s="156"/>
      <c r="P38" s="156"/>
      <c r="Q38" s="156"/>
      <c r="R38" s="156"/>
      <c r="S38" s="157"/>
    </row>
    <row r="39" spans="2:19" ht="15.75" customHeight="1" thickBot="1">
      <c r="B39" s="128" t="s">
        <v>61</v>
      </c>
      <c r="C39" s="129"/>
      <c r="D39" s="129"/>
      <c r="E39" s="24"/>
      <c r="F39" s="24"/>
      <c r="G39" s="24"/>
      <c r="H39" s="24"/>
      <c r="I39" s="45"/>
      <c r="K39" s="155"/>
      <c r="L39" s="156"/>
      <c r="M39" s="156"/>
      <c r="N39" s="156"/>
      <c r="O39" s="156"/>
      <c r="P39" s="156"/>
      <c r="Q39" s="156"/>
      <c r="R39" s="156"/>
      <c r="S39" s="157"/>
    </row>
    <row r="40" spans="2:19" ht="16.149999999999999" customHeight="1" thickBot="1">
      <c r="B40" s="46"/>
      <c r="C40" s="24"/>
      <c r="D40" s="24"/>
      <c r="E40" s="24"/>
      <c r="F40" s="134" t="str">
        <f>F33</f>
        <v>DFNW10 3x3</v>
      </c>
      <c r="G40" s="135"/>
      <c r="H40" s="24"/>
      <c r="I40" s="45"/>
      <c r="K40" s="155"/>
      <c r="L40" s="156"/>
      <c r="M40" s="156"/>
      <c r="N40" s="156"/>
      <c r="O40" s="156"/>
      <c r="P40" s="156"/>
      <c r="Q40" s="156"/>
      <c r="R40" s="156"/>
      <c r="S40" s="157"/>
    </row>
    <row r="41" spans="2:19" ht="16.5" thickBot="1">
      <c r="B41" s="46"/>
      <c r="C41" s="24"/>
      <c r="D41" s="56" t="s">
        <v>6</v>
      </c>
      <c r="E41" s="56" t="s">
        <v>30</v>
      </c>
      <c r="F41" s="120">
        <f>F34</f>
        <v>53.560155600000002</v>
      </c>
      <c r="G41" s="121"/>
      <c r="H41" s="29" t="s">
        <v>50</v>
      </c>
      <c r="I41" s="45"/>
      <c r="K41" s="155"/>
      <c r="L41" s="156"/>
      <c r="M41" s="156"/>
      <c r="N41" s="156"/>
      <c r="O41" s="156"/>
      <c r="P41" s="156"/>
      <c r="Q41" s="156"/>
      <c r="R41" s="156"/>
      <c r="S41" s="157"/>
    </row>
    <row r="42" spans="2:19" ht="18.75">
      <c r="B42" s="46"/>
      <c r="C42" s="24"/>
      <c r="D42" s="42" t="s">
        <v>47</v>
      </c>
      <c r="E42" s="42" t="s">
        <v>63</v>
      </c>
      <c r="F42" s="112">
        <v>8.5</v>
      </c>
      <c r="G42" s="113"/>
      <c r="H42" s="44" t="s">
        <v>8</v>
      </c>
      <c r="I42" s="45"/>
      <c r="K42" s="155"/>
      <c r="L42" s="156"/>
      <c r="M42" s="156"/>
      <c r="N42" s="156"/>
      <c r="O42" s="156"/>
      <c r="P42" s="156"/>
      <c r="Q42" s="156"/>
      <c r="R42" s="156"/>
      <c r="S42" s="157"/>
    </row>
    <row r="43" spans="2:19">
      <c r="B43" s="46"/>
      <c r="C43" s="24"/>
      <c r="D43" s="42" t="s">
        <v>9</v>
      </c>
      <c r="E43" s="42" t="s">
        <v>34</v>
      </c>
      <c r="F43" s="114">
        <f>F36</f>
        <v>50</v>
      </c>
      <c r="G43" s="115"/>
      <c r="H43" s="44" t="s">
        <v>10</v>
      </c>
      <c r="I43" s="45"/>
      <c r="K43" s="155"/>
      <c r="L43" s="156"/>
      <c r="M43" s="156"/>
      <c r="N43" s="156"/>
      <c r="O43" s="156"/>
      <c r="P43" s="156"/>
      <c r="Q43" s="156"/>
      <c r="R43" s="156"/>
      <c r="S43" s="157"/>
    </row>
    <row r="44" spans="2:19" ht="19.5" thickBot="1">
      <c r="B44" s="46"/>
      <c r="C44" s="24"/>
      <c r="D44" s="57" t="s">
        <v>48</v>
      </c>
      <c r="E44" s="57" t="s">
        <v>32</v>
      </c>
      <c r="F44" s="116">
        <f>F43+(F41*F42)/1000</f>
        <v>50.455261322600002</v>
      </c>
      <c r="G44" s="117"/>
      <c r="H44" s="58" t="s">
        <v>10</v>
      </c>
      <c r="I44" s="45"/>
      <c r="K44" s="155"/>
      <c r="L44" s="156"/>
      <c r="M44" s="156"/>
      <c r="N44" s="156"/>
      <c r="O44" s="156"/>
      <c r="P44" s="156"/>
      <c r="Q44" s="156"/>
      <c r="R44" s="156"/>
      <c r="S44" s="157"/>
    </row>
    <row r="45" spans="2:19" ht="16.5" thickBot="1">
      <c r="B45" s="59"/>
      <c r="C45" s="60"/>
      <c r="D45" s="60"/>
      <c r="E45" s="60"/>
      <c r="F45" s="60"/>
      <c r="G45" s="60"/>
      <c r="H45" s="60"/>
      <c r="I45" s="61"/>
      <c r="K45" s="155"/>
      <c r="L45" s="156"/>
      <c r="M45" s="156"/>
      <c r="N45" s="156"/>
      <c r="O45" s="156"/>
      <c r="P45" s="156"/>
      <c r="Q45" s="156"/>
      <c r="R45" s="156"/>
      <c r="S45" s="157"/>
    </row>
    <row r="46" spans="2:19" ht="16.5" thickBot="1">
      <c r="K46" s="158"/>
      <c r="L46" s="159"/>
      <c r="M46" s="159"/>
      <c r="N46" s="159"/>
      <c r="O46" s="159"/>
      <c r="P46" s="159"/>
      <c r="Q46" s="159"/>
      <c r="R46" s="159"/>
      <c r="S46" s="160"/>
    </row>
  </sheetData>
  <sheetProtection algorithmName="SHA-512" hashValue="8IswnyOtIeILmPR88WWkktGFQhocPn7FF1nX/JW5HUPywRQ+lg1S8p1/oX3T3kOkxBGMWo74vx7xuKq0weQ/ig==" saltValue="6brVj1z2hAiPX6L56XGZ+g==" spinCount="100000" sheet="1"/>
  <mergeCells count="40">
    <mergeCell ref="K2:S46"/>
    <mergeCell ref="F5:G5"/>
    <mergeCell ref="B6:C14"/>
    <mergeCell ref="F6:G6"/>
    <mergeCell ref="F7:G7"/>
    <mergeCell ref="D9:D10"/>
    <mergeCell ref="F9:G9"/>
    <mergeCell ref="F10:G10"/>
    <mergeCell ref="D11:D12"/>
    <mergeCell ref="B24:B25"/>
    <mergeCell ref="F24:G24"/>
    <mergeCell ref="F25:G25"/>
    <mergeCell ref="F13:G13"/>
    <mergeCell ref="F16:G16"/>
    <mergeCell ref="B20:C20"/>
    <mergeCell ref="F20:G20"/>
    <mergeCell ref="B15:C19"/>
    <mergeCell ref="F8:G8"/>
    <mergeCell ref="B2:E3"/>
    <mergeCell ref="F36:G36"/>
    <mergeCell ref="F37:G37"/>
    <mergeCell ref="F14:G14"/>
    <mergeCell ref="F17:G17"/>
    <mergeCell ref="F18:G18"/>
    <mergeCell ref="F42:G42"/>
    <mergeCell ref="F43:G43"/>
    <mergeCell ref="F44:G44"/>
    <mergeCell ref="B22:H22"/>
    <mergeCell ref="F41:G41"/>
    <mergeCell ref="F26:G26"/>
    <mergeCell ref="B27:C27"/>
    <mergeCell ref="F27:G27"/>
    <mergeCell ref="F34:G34"/>
    <mergeCell ref="B32:D32"/>
    <mergeCell ref="B39:D39"/>
    <mergeCell ref="B29:C29"/>
    <mergeCell ref="B28:C28"/>
    <mergeCell ref="F33:G33"/>
    <mergeCell ref="F40:G40"/>
    <mergeCell ref="F35:G35"/>
  </mergeCells>
  <phoneticPr fontId="24" type="noConversion"/>
  <conditionalFormatting sqref="F38:G38 F37">
    <cfRule type="colorScale" priority="3">
      <colorScale>
        <cfvo type="num" val="80"/>
        <cfvo type="num" val="100"/>
        <cfvo type="num" val="120"/>
        <color rgb="FF00B0F0"/>
        <color rgb="FFFFC000"/>
        <color rgb="FFFF0000"/>
      </colorScale>
    </cfRule>
  </conditionalFormatting>
  <conditionalFormatting sqref="F44">
    <cfRule type="colorScale" priority="2">
      <colorScale>
        <cfvo type="num" val="80"/>
        <cfvo type="num" val="100"/>
        <cfvo type="num" val="120"/>
        <color rgb="FF00B0F0"/>
        <color rgb="FFFFC000"/>
        <color rgb="FFFF0000"/>
      </colorScale>
    </cfRule>
  </conditionalFormatting>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2049" r:id="rId4">
          <objectPr defaultSize="0" autoPict="0" r:id="rId5">
            <anchor moveWithCells="1" sizeWithCells="1">
              <from>
                <xdr:col>10</xdr:col>
                <xdr:colOff>381000</xdr:colOff>
                <xdr:row>2</xdr:row>
                <xdr:rowOff>152400</xdr:rowOff>
              </from>
              <to>
                <xdr:col>16</xdr:col>
                <xdr:colOff>438150</xdr:colOff>
                <xdr:row>19</xdr:row>
                <xdr:rowOff>28575</xdr:rowOff>
              </to>
            </anchor>
          </objectPr>
        </oleObject>
      </mc:Choice>
      <mc:Fallback>
        <oleObject progId="Visio.Drawing.11"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Important Note</vt:lpstr>
      <vt:lpstr>NCV51513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Marc Barboni</cp:lastModifiedBy>
  <dcterms:created xsi:type="dcterms:W3CDTF">2013-05-21T06:20:11Z</dcterms:created>
  <dcterms:modified xsi:type="dcterms:W3CDTF">2021-09-07T13:09:50Z</dcterms:modified>
</cp:coreProperties>
</file>